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d.docs.live.net/d7e461908cc7c18a/ドキュメント/水戸水協/2024/2.国民皆泳/"/>
    </mc:Choice>
  </mc:AlternateContent>
  <xr:revisionPtr revIDLastSave="329" documentId="8_{B4F40580-3234-4471-8BC2-71EC4AD8F6EA}" xr6:coauthVersionLast="47" xr6:coauthVersionMax="47" xr10:uidLastSave="{68CBE51A-A8D2-4B9D-99E5-6C18A6FB5ED1}"/>
  <workbookProtection workbookAlgorithmName="SHA-512" workbookHashValue="pxXWh3itxeEOzvjfwi5PmMOdox9vt79JoALfhjLK9/Wx1ch1IoWo/F4kZCwuz7N5/ayt+9XIkZP4phC5bliD4g==" workbookSaltValue="a82UaJDN+Fr5A71fGZkMnw==" workbookSpinCount="100000" lockStructure="1"/>
  <bookViews>
    <workbookView xWindow="-108" yWindow="-108" windowWidth="23256" windowHeight="13896" tabRatio="764" activeTab="1" xr2:uid="{00000000-000D-0000-FFFF-FFFF00000000}"/>
  </bookViews>
  <sheets>
    <sheet name="必ずご一読ください（記入例）" sheetId="13" r:id="rId1"/>
    <sheet name="エントリー表" sheetId="2" r:id="rId2"/>
    <sheet name="リレー申込書" sheetId="10" r:id="rId3"/>
    <sheet name="申込数内訳一覧表" sheetId="12" r:id="rId4"/>
    <sheet name="※以降のシートは集計用" sheetId="7" r:id="rId5"/>
    <sheet name="リザルト用" sheetId="1" r:id="rId6"/>
    <sheet name="学校" sheetId="14" state="hidden" r:id="rId7"/>
    <sheet name="分" sheetId="3" state="hidden" r:id="rId8"/>
  </sheets>
  <externalReferences>
    <externalReference r:id="rId9"/>
  </externalReferences>
  <definedNames>
    <definedName name="_xlnm._FilterDatabase" localSheetId="6" hidden="1">学校!#REF!</definedName>
    <definedName name="_xlnm.Print_Area" localSheetId="1">エントリー表!$B$2:$T$51</definedName>
    <definedName name="_xlnm.Print_Titles" localSheetId="1">エントリー表!$9:$10</definedName>
    <definedName name="エラー範囲">エントリー表!$W$12:$AB$51</definedName>
    <definedName name="バタフライ" localSheetId="2">#REF!</definedName>
    <definedName name="バタフライ" localSheetId="3">#REF!</definedName>
    <definedName name="バタフライ">分!$S$3:$S$3</definedName>
    <definedName name="メドレーリレー" localSheetId="3">#REF!</definedName>
    <definedName name="メドレーリレー">#REF!</definedName>
    <definedName name="リレー" localSheetId="3">#REF!</definedName>
    <definedName name="リレー">#REF!</definedName>
    <definedName name="泳法">[1]入力シート!$Y$2:$Y$6</definedName>
    <definedName name="学年" localSheetId="3">#REF!</definedName>
    <definedName name="学年">#REF!</definedName>
    <definedName name="基準日">分!$J$11</definedName>
    <definedName name="距離" localSheetId="3">[1]入力シート!$AF$2:$AF$3</definedName>
    <definedName name="距離">分!$N$3:$N$4</definedName>
    <definedName name="月" localSheetId="2">リレー申込書!$D$2:$D$13</definedName>
    <definedName name="月" localSheetId="3">#REF!</definedName>
    <definedName name="月">分!#REF!</definedName>
    <definedName name="個人メドレー">分!$U$3</definedName>
    <definedName name="自由25m">#REF!</definedName>
    <definedName name="自由50m">#REF!</definedName>
    <definedName name="自由形">分!$Q$3:$Q$4</definedName>
    <definedName name="種目">分!$O$3:$O$6</definedName>
    <definedName name="種目コード">#REF!</definedName>
    <definedName name="種目テーブル">分!$O$3:$P$7</definedName>
    <definedName name="所属カナ">エントリー表!$K$5</definedName>
    <definedName name="所属名">エントリー表!$K$4</definedName>
    <definedName name="性別" localSheetId="2">#REF!</definedName>
    <definedName name="性別" localSheetId="3">[1]入力シート!$AH$2:$AH$3</definedName>
    <definedName name="性別">分!$G$3:$G$4</definedName>
    <definedName name="性別テーブル">分!$G$3:$H$4</definedName>
    <definedName name="大会日">エントリー表!$P$2</definedName>
    <definedName name="大会名">エントリー表!$D$2</definedName>
    <definedName name="日" localSheetId="2">リレー申込書!$F$2:$F$29</definedName>
    <definedName name="日">分!$E$2:$E$32</definedName>
    <definedName name="入力住所">[1]入力シート!$H$6</definedName>
    <definedName name="入力所属名">[1]入力シート!$E$10</definedName>
    <definedName name="入力申込み責任者">[1]入力シート!$E$9</definedName>
    <definedName name="入力正式団体名">[1]入力シート!$E$3</definedName>
    <definedName name="入力代表者電話番号">[1]入力シート!$E$7</definedName>
    <definedName name="入力代表者名">[1]入力シート!$E$5</definedName>
    <definedName name="入力電子メール">[1]入力シート!$M$9</definedName>
    <definedName name="入力表示カナ">[1]入力シート!$E$11</definedName>
    <definedName name="入力補助員氏名">[1]入力シート!$M$10</definedName>
    <definedName name="入力補助氏名">[1]入力シート!#REF!</definedName>
    <definedName name="入力郵便番号">[1]入力シート!$F$6</definedName>
    <definedName name="入力連絡電話番号">[1]入力シート!#REF!</definedName>
    <definedName name="年齢テーブル">分!$I$3:$M$8</definedName>
    <definedName name="年齢区分" localSheetId="3">[1]入力シート!$AK$2:$AK$4</definedName>
    <definedName name="年齢区分">分!$J$3:$J$11</definedName>
    <definedName name="背泳ぎ" localSheetId="2">#REF!</definedName>
    <definedName name="背泳ぎ">分!$T$3:$T$3</definedName>
    <definedName name="番号">#REF!</definedName>
    <definedName name="秒" localSheetId="2">リレー申込書!$C$1:$C$57</definedName>
    <definedName name="秒" localSheetId="3">[1]入力シート!$W$2:$W$101</definedName>
    <definedName name="秒">分!$C$1:$C$60</definedName>
    <definedName name="秒２" localSheetId="2">リレー申込書!$G$1:$G$97</definedName>
    <definedName name="秒２">分!$F$1:$F$100</definedName>
    <definedName name="分" localSheetId="2">リレー申込書!$B$1:$B$38</definedName>
    <definedName name="分">分!$B$1:$B$41</definedName>
    <definedName name="平泳ぎ" localSheetId="2">#REF!</definedName>
    <definedName name="平泳ぎ">分!$R$3:$R$3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2" l="1"/>
  <c r="X51" i="2"/>
  <c r="S51" i="2" s="1"/>
  <c r="X50" i="2"/>
  <c r="S50" i="2" s="1"/>
  <c r="X49" i="2"/>
  <c r="S49" i="2" s="1"/>
  <c r="X48" i="2"/>
  <c r="S48" i="2" s="1"/>
  <c r="X47" i="2"/>
  <c r="S47" i="2" s="1"/>
  <c r="X46" i="2"/>
  <c r="S46" i="2" s="1"/>
  <c r="X45" i="2"/>
  <c r="S45" i="2" s="1"/>
  <c r="X44" i="2"/>
  <c r="S44" i="2" s="1"/>
  <c r="X43" i="2"/>
  <c r="S43" i="2" s="1"/>
  <c r="X42" i="2"/>
  <c r="S42" i="2" s="1"/>
  <c r="X41" i="2"/>
  <c r="S41" i="2" s="1"/>
  <c r="X40" i="2"/>
  <c r="S40" i="2" s="1"/>
  <c r="X39" i="2"/>
  <c r="S39" i="2" s="1"/>
  <c r="X38" i="2"/>
  <c r="S38" i="2" s="1"/>
  <c r="X37" i="2"/>
  <c r="S37" i="2" s="1"/>
  <c r="X36" i="2"/>
  <c r="S36" i="2" s="1"/>
  <c r="X35" i="2"/>
  <c r="S35" i="2" s="1"/>
  <c r="X34" i="2"/>
  <c r="S34" i="2" s="1"/>
  <c r="X33" i="2"/>
  <c r="S33" i="2" s="1"/>
  <c r="X32" i="2"/>
  <c r="S32" i="2" s="1"/>
  <c r="X31" i="2"/>
  <c r="S31" i="2" s="1"/>
  <c r="X30" i="2"/>
  <c r="S30" i="2" s="1"/>
  <c r="X29" i="2"/>
  <c r="S29" i="2" s="1"/>
  <c r="X28" i="2"/>
  <c r="X27" i="2"/>
  <c r="S27" i="2" s="1"/>
  <c r="X26" i="2"/>
  <c r="S26" i="2" s="1"/>
  <c r="X25" i="2"/>
  <c r="S25" i="2" s="1"/>
  <c r="X24" i="2"/>
  <c r="S24" i="2" s="1"/>
  <c r="X23" i="2"/>
  <c r="S23" i="2" s="1"/>
  <c r="X22" i="2"/>
  <c r="S22" i="2" s="1"/>
  <c r="X21" i="2"/>
  <c r="S21" i="2" s="1"/>
  <c r="X20" i="2"/>
  <c r="X19" i="2"/>
  <c r="X18" i="2"/>
  <c r="X17" i="2"/>
  <c r="X16" i="2"/>
  <c r="X15" i="2"/>
  <c r="X14" i="2"/>
  <c r="X13"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21" i="2"/>
  <c r="X12" i="2"/>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K5" i="2"/>
  <c r="K4" i="2"/>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F4" i="14"/>
  <c r="D3" i="10"/>
  <c r="D2" i="2" l="1"/>
  <c r="J11" i="3" l="1"/>
  <c r="I8" i="3" s="1"/>
  <c r="I7" i="3" s="1"/>
  <c r="I6" i="3" s="1"/>
  <c r="I5" i="3" s="1"/>
  <c r="I4" i="3" s="1"/>
  <c r="I3" i="3" s="1"/>
  <c r="H51" i="2" l="1"/>
  <c r="H50" i="2"/>
  <c r="H49" i="2"/>
  <c r="H48" i="2"/>
  <c r="H47" i="2"/>
  <c r="H46" i="2"/>
  <c r="H45" i="2"/>
  <c r="H44" i="2"/>
  <c r="H43" i="2"/>
  <c r="H42" i="2"/>
  <c r="H41" i="2"/>
  <c r="H40" i="2"/>
  <c r="H39" i="2"/>
  <c r="H38" i="2"/>
  <c r="H37" i="2"/>
  <c r="H36" i="2"/>
  <c r="H35" i="2"/>
  <c r="H34" i="2"/>
  <c r="H33" i="2"/>
  <c r="H32" i="2"/>
  <c r="H31" i="2"/>
  <c r="H30" i="2"/>
  <c r="H29" i="2"/>
  <c r="H28" i="2"/>
  <c r="W51" i="2"/>
  <c r="W50" i="2"/>
  <c r="W49" i="2"/>
  <c r="W48" i="2"/>
  <c r="W47" i="2"/>
  <c r="W46" i="2"/>
  <c r="W45" i="2"/>
  <c r="W44" i="2"/>
  <c r="W43" i="2"/>
  <c r="W42" i="2"/>
  <c r="W41" i="2"/>
  <c r="W40" i="2"/>
  <c r="W39" i="2"/>
  <c r="W38" i="2"/>
  <c r="W37" i="2"/>
  <c r="W36" i="2"/>
  <c r="W35" i="2"/>
  <c r="W34" i="2"/>
  <c r="W33" i="2"/>
  <c r="W32" i="2"/>
  <c r="W31" i="2"/>
  <c r="W30" i="2"/>
  <c r="W29" i="2"/>
  <c r="W28" i="2"/>
  <c r="I9" i="3" l="1"/>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C3" i="12" l="1"/>
  <c r="H22" i="12" l="1"/>
  <c r="H8" i="12"/>
  <c r="D8" i="12"/>
  <c r="J8" i="12" l="1"/>
  <c r="E22" i="12"/>
  <c r="A7" i="1" l="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F42" i="1" l="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 r="A3" i="1" l="1"/>
  <c r="A4" i="1"/>
  <c r="A5" i="1"/>
  <c r="A6" i="1"/>
  <c r="A37" i="1"/>
  <c r="A38" i="1"/>
  <c r="A39" i="1"/>
  <c r="A40" i="1"/>
  <c r="A41" i="1"/>
  <c r="A42" i="1"/>
  <c r="A2" i="1"/>
  <c r="AC11" i="2" l="1"/>
  <c r="W11" i="2" s="1"/>
  <c r="AC2" i="2"/>
  <c r="AA51" i="2"/>
  <c r="Z51" i="2"/>
  <c r="AA50" i="2"/>
  <c r="Z50" i="2"/>
  <c r="AA49" i="2"/>
  <c r="Z49" i="2"/>
  <c r="AA48" i="2"/>
  <c r="Z48" i="2"/>
  <c r="AA47" i="2"/>
  <c r="Z47" i="2"/>
  <c r="AA46" i="2"/>
  <c r="Z46" i="2"/>
  <c r="AA45" i="2"/>
  <c r="Z45" i="2"/>
  <c r="AA44" i="2"/>
  <c r="Z44" i="2"/>
  <c r="AA43" i="2"/>
  <c r="Z43" i="2"/>
  <c r="AA42" i="2"/>
  <c r="Z42" i="2"/>
  <c r="AA41" i="2"/>
  <c r="Z41" i="2"/>
  <c r="AA40" i="2"/>
  <c r="Z40" i="2"/>
  <c r="AA39" i="2"/>
  <c r="Z39" i="2"/>
  <c r="AA38" i="2"/>
  <c r="Z38" i="2"/>
  <c r="AA37" i="2"/>
  <c r="Z37" i="2"/>
  <c r="AA36" i="2"/>
  <c r="Z36" i="2"/>
  <c r="AA35" i="2"/>
  <c r="Z35" i="2"/>
  <c r="AA34" i="2"/>
  <c r="Z34" i="2"/>
  <c r="AA33" i="2"/>
  <c r="Z33" i="2"/>
  <c r="AA32" i="2"/>
  <c r="Z32" i="2"/>
  <c r="AA31" i="2"/>
  <c r="Z31" i="2"/>
  <c r="AA30" i="2"/>
  <c r="Z30" i="2"/>
  <c r="AA29" i="2"/>
  <c r="Z29" i="2"/>
  <c r="AA28" i="2"/>
  <c r="Z28" i="2"/>
  <c r="AA27" i="2"/>
  <c r="Z27" i="2"/>
  <c r="AA26" i="2"/>
  <c r="Z26" i="2"/>
  <c r="AA25" i="2"/>
  <c r="Z25" i="2"/>
  <c r="AA24" i="2"/>
  <c r="Z24" i="2"/>
  <c r="AA23" i="2"/>
  <c r="Z23" i="2"/>
  <c r="AA22" i="2"/>
  <c r="Z22" i="2"/>
  <c r="AA21" i="2"/>
  <c r="Z21" i="2"/>
  <c r="AA20" i="2"/>
  <c r="Z20" i="2"/>
  <c r="AA19" i="2"/>
  <c r="Z19" i="2"/>
  <c r="AA18" i="2"/>
  <c r="Z18" i="2"/>
  <c r="AA17" i="2"/>
  <c r="Z17" i="2"/>
  <c r="AA16" i="2"/>
  <c r="Z16" i="2"/>
  <c r="AA15" i="2"/>
  <c r="Z15" i="2"/>
  <c r="AA14" i="2"/>
  <c r="Z14" i="2"/>
  <c r="AA13" i="2"/>
  <c r="Z13" i="2"/>
  <c r="Z12" i="2"/>
  <c r="AC12" i="2"/>
  <c r="Q8" i="2"/>
  <c r="L8" i="2"/>
  <c r="AC51" i="2"/>
  <c r="AC50" i="2"/>
  <c r="G40" i="1" s="1"/>
  <c r="AC49" i="2"/>
  <c r="AC48" i="2"/>
  <c r="G38" i="1" s="1"/>
  <c r="AC47" i="2"/>
  <c r="AC46" i="2"/>
  <c r="G36" i="1" s="1"/>
  <c r="AC45" i="2"/>
  <c r="AC44" i="2"/>
  <c r="G34" i="1" s="1"/>
  <c r="AC43" i="2"/>
  <c r="AC42" i="2"/>
  <c r="G32" i="1" s="1"/>
  <c r="AC41" i="2"/>
  <c r="G31" i="1" s="1"/>
  <c r="AC40" i="2"/>
  <c r="G30" i="1" s="1"/>
  <c r="AC39" i="2"/>
  <c r="G29" i="1" s="1"/>
  <c r="AC38" i="2"/>
  <c r="G28" i="1" s="1"/>
  <c r="AC37" i="2"/>
  <c r="G27" i="1" s="1"/>
  <c r="AC36" i="2"/>
  <c r="G26" i="1" s="1"/>
  <c r="AC35" i="2"/>
  <c r="G25" i="1" s="1"/>
  <c r="AC34" i="2"/>
  <c r="G24" i="1" s="1"/>
  <c r="AC33" i="2"/>
  <c r="G23" i="1" s="1"/>
  <c r="AC32" i="2"/>
  <c r="G22" i="1" s="1"/>
  <c r="AC31" i="2"/>
  <c r="G21" i="1" s="1"/>
  <c r="AC30" i="2"/>
  <c r="G20" i="1" s="1"/>
  <c r="AC29" i="2"/>
  <c r="AC28" i="2"/>
  <c r="AC27" i="2"/>
  <c r="AC26" i="2"/>
  <c r="AC25" i="2"/>
  <c r="AC24" i="2"/>
  <c r="AC23" i="2"/>
  <c r="AC22" i="2"/>
  <c r="AC21" i="2"/>
  <c r="AC20" i="2"/>
  <c r="AC19" i="2"/>
  <c r="AC18" i="2"/>
  <c r="AC17" i="2"/>
  <c r="AC16" i="2"/>
  <c r="AC15" i="2"/>
  <c r="AC14" i="2"/>
  <c r="AC13" i="2"/>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L10" i="1" s="1"/>
  <c r="D9" i="1"/>
  <c r="L9" i="1" s="1"/>
  <c r="D8" i="1"/>
  <c r="L8" i="1" s="1"/>
  <c r="D7" i="1"/>
  <c r="L7" i="1" s="1"/>
  <c r="D6" i="1"/>
  <c r="L6" i="1" s="1"/>
  <c r="D5" i="1"/>
  <c r="L5" i="1" s="1"/>
  <c r="D4" i="1"/>
  <c r="L4" i="1" s="1"/>
  <c r="D3" i="1"/>
  <c r="L3" i="1" s="1"/>
  <c r="D2" i="1"/>
  <c r="L2" i="1" s="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 r="AK51" i="2"/>
  <c r="S41" i="1" s="1"/>
  <c r="AJ51" i="2"/>
  <c r="R41" i="1" s="1"/>
  <c r="AD51" i="2"/>
  <c r="C41" i="1" s="1"/>
  <c r="AK50" i="2"/>
  <c r="S40" i="1" s="1"/>
  <c r="AJ50" i="2"/>
  <c r="R40" i="1" s="1"/>
  <c r="AD50" i="2"/>
  <c r="C40" i="1" s="1"/>
  <c r="AK49" i="2"/>
  <c r="S39" i="1" s="1"/>
  <c r="AJ49" i="2"/>
  <c r="R39" i="1" s="1"/>
  <c r="AD49" i="2"/>
  <c r="C39" i="1" s="1"/>
  <c r="AK48" i="2"/>
  <c r="S38" i="1" s="1"/>
  <c r="AJ48" i="2"/>
  <c r="R38" i="1" s="1"/>
  <c r="AD48" i="2"/>
  <c r="C38" i="1" s="1"/>
  <c r="AK47" i="2"/>
  <c r="S37" i="1" s="1"/>
  <c r="AJ47" i="2"/>
  <c r="R37" i="1" s="1"/>
  <c r="AD47" i="2"/>
  <c r="C37" i="1" s="1"/>
  <c r="AK46" i="2"/>
  <c r="S36" i="1" s="1"/>
  <c r="AJ46" i="2"/>
  <c r="R36" i="1" s="1"/>
  <c r="AD46" i="2"/>
  <c r="C36" i="1" s="1"/>
  <c r="AK45" i="2"/>
  <c r="S35" i="1" s="1"/>
  <c r="AJ45" i="2"/>
  <c r="R35" i="1" s="1"/>
  <c r="AD45" i="2"/>
  <c r="C35" i="1" s="1"/>
  <c r="AK44" i="2"/>
  <c r="S34" i="1" s="1"/>
  <c r="AJ44" i="2"/>
  <c r="R34" i="1" s="1"/>
  <c r="AD44" i="2"/>
  <c r="C34" i="1" s="1"/>
  <c r="AK43" i="2"/>
  <c r="S33" i="1" s="1"/>
  <c r="AJ43" i="2"/>
  <c r="R33" i="1" s="1"/>
  <c r="AD43" i="2"/>
  <c r="C33" i="1" s="1"/>
  <c r="AK42" i="2"/>
  <c r="S32" i="1" s="1"/>
  <c r="AJ42" i="2"/>
  <c r="R32" i="1" s="1"/>
  <c r="AD42" i="2"/>
  <c r="C32" i="1" s="1"/>
  <c r="AK41" i="2"/>
  <c r="S31" i="1" s="1"/>
  <c r="AJ41" i="2"/>
  <c r="R31" i="1" s="1"/>
  <c r="AD41" i="2"/>
  <c r="C31" i="1" s="1"/>
  <c r="AK40" i="2"/>
  <c r="S30" i="1" s="1"/>
  <c r="AJ40" i="2"/>
  <c r="R30" i="1" s="1"/>
  <c r="AD40" i="2"/>
  <c r="C30" i="1" s="1"/>
  <c r="AK39" i="2"/>
  <c r="S29" i="1" s="1"/>
  <c r="AJ39" i="2"/>
  <c r="R29" i="1" s="1"/>
  <c r="AD39" i="2"/>
  <c r="C29" i="1" s="1"/>
  <c r="AK38" i="2"/>
  <c r="S28" i="1" s="1"/>
  <c r="AJ38" i="2"/>
  <c r="R28" i="1" s="1"/>
  <c r="AD38" i="2"/>
  <c r="C28" i="1" s="1"/>
  <c r="AK37" i="2"/>
  <c r="S27" i="1" s="1"/>
  <c r="AJ37" i="2"/>
  <c r="R27" i="1" s="1"/>
  <c r="AD37" i="2"/>
  <c r="C27" i="1" s="1"/>
  <c r="AK36" i="2"/>
  <c r="S26" i="1" s="1"/>
  <c r="AJ36" i="2"/>
  <c r="R26" i="1" s="1"/>
  <c r="AD36" i="2"/>
  <c r="C26" i="1" s="1"/>
  <c r="AK35" i="2"/>
  <c r="S25" i="1" s="1"/>
  <c r="AJ35" i="2"/>
  <c r="R25" i="1" s="1"/>
  <c r="AD35" i="2"/>
  <c r="C25" i="1" s="1"/>
  <c r="AK34" i="2"/>
  <c r="S24" i="1" s="1"/>
  <c r="AJ34" i="2"/>
  <c r="R24" i="1" s="1"/>
  <c r="AD34" i="2"/>
  <c r="C24" i="1" s="1"/>
  <c r="AK33" i="2"/>
  <c r="S23" i="1" s="1"/>
  <c r="AJ33" i="2"/>
  <c r="R23" i="1" s="1"/>
  <c r="AD33" i="2"/>
  <c r="C23" i="1" s="1"/>
  <c r="AK32" i="2"/>
  <c r="S22" i="1" s="1"/>
  <c r="AJ32" i="2"/>
  <c r="R22" i="1" s="1"/>
  <c r="AD32" i="2"/>
  <c r="C22" i="1" s="1"/>
  <c r="AK31" i="2"/>
  <c r="S21" i="1" s="1"/>
  <c r="AJ31" i="2"/>
  <c r="R21" i="1" s="1"/>
  <c r="AD31" i="2"/>
  <c r="C21" i="1" s="1"/>
  <c r="AK30" i="2"/>
  <c r="S20" i="1" s="1"/>
  <c r="AJ30" i="2"/>
  <c r="R20" i="1" s="1"/>
  <c r="AD30" i="2"/>
  <c r="C20" i="1" s="1"/>
  <c r="AD29" i="2"/>
  <c r="C19" i="1" s="1"/>
  <c r="AD28" i="2"/>
  <c r="C18" i="1" s="1"/>
  <c r="AD27" i="2"/>
  <c r="C17" i="1" s="1"/>
  <c r="AD26" i="2"/>
  <c r="C16" i="1" s="1"/>
  <c r="AD25" i="2"/>
  <c r="C15" i="1" s="1"/>
  <c r="AD24" i="2"/>
  <c r="C14" i="1" s="1"/>
  <c r="AD23" i="2"/>
  <c r="C13" i="1" s="1"/>
  <c r="AD22" i="2"/>
  <c r="C12" i="1" s="1"/>
  <c r="AD21" i="2"/>
  <c r="C11" i="1" s="1"/>
  <c r="AD20" i="2"/>
  <c r="C10" i="1" s="1"/>
  <c r="AD19" i="2"/>
  <c r="C9" i="1" s="1"/>
  <c r="AD18" i="2"/>
  <c r="C8" i="1" s="1"/>
  <c r="AD17" i="2"/>
  <c r="C7" i="1" s="1"/>
  <c r="AD16" i="2"/>
  <c r="C6" i="1" s="1"/>
  <c r="AD15" i="2"/>
  <c r="C5" i="1" s="1"/>
  <c r="AD14" i="2"/>
  <c r="C4" i="1" s="1"/>
  <c r="AE13" i="2"/>
  <c r="AF13" i="2"/>
  <c r="AD13" i="2"/>
  <c r="C3" i="1" s="1"/>
  <c r="AG12" i="2"/>
  <c r="AH12" i="2"/>
  <c r="AI12" i="2"/>
  <c r="AE12" i="2"/>
  <c r="AF12" i="2"/>
  <c r="AD12" i="2"/>
  <c r="C2" i="1" s="1"/>
  <c r="AD11" i="2"/>
  <c r="AA12" i="2"/>
  <c r="X11" i="2"/>
  <c r="Z11" i="2"/>
  <c r="AE51" i="2"/>
  <c r="AE50" i="2"/>
  <c r="AE49" i="2"/>
  <c r="AE48" i="2"/>
  <c r="AE47" i="2"/>
  <c r="AE46" i="2"/>
  <c r="AE45" i="2"/>
  <c r="AE44" i="2"/>
  <c r="AE43" i="2"/>
  <c r="AE42" i="2"/>
  <c r="AE41" i="2"/>
  <c r="AE40" i="2"/>
  <c r="AE39" i="2"/>
  <c r="AE38" i="2"/>
  <c r="AE37" i="2"/>
  <c r="AE36" i="2"/>
  <c r="AE35" i="2"/>
  <c r="AE34" i="2"/>
  <c r="AE33" i="2"/>
  <c r="AE32" i="2"/>
  <c r="AE31" i="2"/>
  <c r="AE30" i="2"/>
  <c r="AE29" i="2"/>
  <c r="AJ29" i="2" s="1"/>
  <c r="R19" i="1" s="1"/>
  <c r="AE28" i="2"/>
  <c r="AJ28" i="2" s="1"/>
  <c r="R18" i="1" s="1"/>
  <c r="AE27" i="2"/>
  <c r="AJ27" i="2" s="1"/>
  <c r="R17" i="1" s="1"/>
  <c r="AE26" i="2"/>
  <c r="AJ26" i="2" s="1"/>
  <c r="R16" i="1" s="1"/>
  <c r="AE25" i="2"/>
  <c r="AJ25" i="2" s="1"/>
  <c r="R15" i="1" s="1"/>
  <c r="AE24" i="2"/>
  <c r="AJ24" i="2" s="1"/>
  <c r="R14" i="1" s="1"/>
  <c r="AE23" i="2"/>
  <c r="AJ23" i="2" s="1"/>
  <c r="R13" i="1" s="1"/>
  <c r="AE22" i="2"/>
  <c r="AJ22" i="2" s="1"/>
  <c r="R12" i="1" s="1"/>
  <c r="AE21" i="2"/>
  <c r="AJ21" i="2" s="1"/>
  <c r="R11" i="1" s="1"/>
  <c r="AE20" i="2"/>
  <c r="AE19" i="2"/>
  <c r="AE18" i="2"/>
  <c r="AE17" i="2"/>
  <c r="AE16" i="2"/>
  <c r="AE15" i="2"/>
  <c r="AE14" i="2"/>
  <c r="AE11" i="2"/>
  <c r="AF15" i="2"/>
  <c r="AG11" i="2"/>
  <c r="AG13" i="2"/>
  <c r="AH13" i="2"/>
  <c r="AI13" i="2"/>
  <c r="AF14" i="2"/>
  <c r="AG14" i="2"/>
  <c r="AK14" i="2" s="1"/>
  <c r="S4" i="1" s="1"/>
  <c r="AH14" i="2"/>
  <c r="AI14" i="2"/>
  <c r="AG15" i="2"/>
  <c r="AH15" i="2"/>
  <c r="AI15" i="2"/>
  <c r="AF16" i="2"/>
  <c r="AG16" i="2"/>
  <c r="AH16" i="2"/>
  <c r="AI16" i="2"/>
  <c r="AF17" i="2"/>
  <c r="AG17" i="2"/>
  <c r="AH17" i="2"/>
  <c r="AI17" i="2"/>
  <c r="AF18" i="2"/>
  <c r="AG18" i="2"/>
  <c r="AH18" i="2"/>
  <c r="AI18" i="2"/>
  <c r="AF19" i="2"/>
  <c r="AG19" i="2"/>
  <c r="AH19" i="2"/>
  <c r="AI19" i="2"/>
  <c r="AF20" i="2"/>
  <c r="AG20" i="2"/>
  <c r="AH20" i="2"/>
  <c r="AI20" i="2"/>
  <c r="AF21" i="2"/>
  <c r="AG21" i="2"/>
  <c r="AK21" i="2" s="1"/>
  <c r="S11" i="1" s="1"/>
  <c r="AH21" i="2"/>
  <c r="AI21" i="2"/>
  <c r="AF22" i="2"/>
  <c r="AG22" i="2"/>
  <c r="AK22" i="2" s="1"/>
  <c r="S12" i="1" s="1"/>
  <c r="AH22" i="2"/>
  <c r="AI22" i="2"/>
  <c r="AF23" i="2"/>
  <c r="AG23" i="2"/>
  <c r="AH23" i="2"/>
  <c r="AK23" i="2" s="1"/>
  <c r="S13" i="1" s="1"/>
  <c r="AI23" i="2"/>
  <c r="AF24" i="2"/>
  <c r="AG24" i="2"/>
  <c r="AK24" i="2" s="1"/>
  <c r="S14" i="1" s="1"/>
  <c r="AH24" i="2"/>
  <c r="AI24" i="2"/>
  <c r="AF25" i="2"/>
  <c r="AG25" i="2"/>
  <c r="AK25" i="2" s="1"/>
  <c r="S15" i="1" s="1"/>
  <c r="AH25" i="2"/>
  <c r="AI25" i="2"/>
  <c r="AF26" i="2"/>
  <c r="AG26" i="2"/>
  <c r="AK26" i="2" s="1"/>
  <c r="S16" i="1" s="1"/>
  <c r="AH26" i="2"/>
  <c r="AI26" i="2"/>
  <c r="AF27" i="2"/>
  <c r="AG27" i="2"/>
  <c r="AH27" i="2"/>
  <c r="AK27" i="2" s="1"/>
  <c r="S17" i="1" s="1"/>
  <c r="AI27" i="2"/>
  <c r="AF28" i="2"/>
  <c r="AG28" i="2"/>
  <c r="AK28" i="2" s="1"/>
  <c r="S18" i="1" s="1"/>
  <c r="AH28" i="2"/>
  <c r="AI28" i="2"/>
  <c r="AF29" i="2"/>
  <c r="AG29" i="2"/>
  <c r="AK29" i="2" s="1"/>
  <c r="S19" i="1" s="1"/>
  <c r="AH29" i="2"/>
  <c r="AI29" i="2"/>
  <c r="AF30" i="2"/>
  <c r="AG30" i="2"/>
  <c r="AH30" i="2"/>
  <c r="AI30" i="2"/>
  <c r="AF31" i="2"/>
  <c r="AG31" i="2"/>
  <c r="AH31" i="2"/>
  <c r="AI31" i="2"/>
  <c r="AF32" i="2"/>
  <c r="AG32" i="2"/>
  <c r="AH32" i="2"/>
  <c r="AI32" i="2"/>
  <c r="AF33" i="2"/>
  <c r="AG33" i="2"/>
  <c r="AH33" i="2"/>
  <c r="AI33" i="2"/>
  <c r="AF34" i="2"/>
  <c r="AG34" i="2"/>
  <c r="AH34" i="2"/>
  <c r="AI34" i="2"/>
  <c r="AF35" i="2"/>
  <c r="AG35" i="2"/>
  <c r="AH35" i="2"/>
  <c r="AI35" i="2"/>
  <c r="AF36" i="2"/>
  <c r="AG36" i="2"/>
  <c r="AH36" i="2"/>
  <c r="AI36" i="2"/>
  <c r="AF37" i="2"/>
  <c r="AG37" i="2"/>
  <c r="AH37" i="2"/>
  <c r="AI37" i="2"/>
  <c r="AF38" i="2"/>
  <c r="AG38" i="2"/>
  <c r="AH38" i="2"/>
  <c r="AI38" i="2"/>
  <c r="AF39" i="2"/>
  <c r="AG39" i="2"/>
  <c r="AH39" i="2"/>
  <c r="AI39" i="2"/>
  <c r="AF40" i="2"/>
  <c r="AG40" i="2"/>
  <c r="AH40" i="2"/>
  <c r="AI40" i="2"/>
  <c r="AF41" i="2"/>
  <c r="AG41" i="2"/>
  <c r="AH41" i="2"/>
  <c r="AI41" i="2"/>
  <c r="AF42" i="2"/>
  <c r="AG42" i="2"/>
  <c r="AH42" i="2"/>
  <c r="AI42" i="2"/>
  <c r="AF43" i="2"/>
  <c r="AG43" i="2"/>
  <c r="AH43" i="2"/>
  <c r="AI43" i="2"/>
  <c r="AF44" i="2"/>
  <c r="AG44" i="2"/>
  <c r="AH44" i="2"/>
  <c r="AI44" i="2"/>
  <c r="AF45" i="2"/>
  <c r="AG45" i="2"/>
  <c r="AH45" i="2"/>
  <c r="AI45" i="2"/>
  <c r="AF46" i="2"/>
  <c r="AG46" i="2"/>
  <c r="AH46" i="2"/>
  <c r="AI46" i="2"/>
  <c r="AF47" i="2"/>
  <c r="AG47" i="2"/>
  <c r="AH47" i="2"/>
  <c r="AI47" i="2"/>
  <c r="AF48" i="2"/>
  <c r="AG48" i="2"/>
  <c r="AH48" i="2"/>
  <c r="AI48" i="2"/>
  <c r="AF49" i="2"/>
  <c r="AG49" i="2"/>
  <c r="AH49" i="2"/>
  <c r="AI49" i="2"/>
  <c r="AF50" i="2"/>
  <c r="AG50" i="2"/>
  <c r="AH50" i="2"/>
  <c r="AI50" i="2"/>
  <c r="AF51" i="2"/>
  <c r="AG51" i="2"/>
  <c r="AH51" i="2"/>
  <c r="AI51" i="2"/>
  <c r="AH11" i="2"/>
  <c r="AI11" i="2"/>
  <c r="AF11" i="2"/>
  <c r="AB14" i="2" l="1"/>
  <c r="AB18" i="2"/>
  <c r="AB15" i="2"/>
  <c r="AB19" i="2"/>
  <c r="AB17" i="2"/>
  <c r="AJ16" i="2"/>
  <c r="R6" i="1" s="1"/>
  <c r="AJ17" i="2"/>
  <c r="R7" i="1" s="1"/>
  <c r="AJ19" i="2"/>
  <c r="R9" i="1" s="1"/>
  <c r="AB16" i="2"/>
  <c r="AK18" i="2"/>
  <c r="S8" i="1" s="1"/>
  <c r="AJ18" i="2"/>
  <c r="R8" i="1" s="1"/>
  <c r="AK20" i="2"/>
  <c r="S10" i="1" s="1"/>
  <c r="AJ20" i="2"/>
  <c r="R10" i="1" s="1"/>
  <c r="AB20" i="2"/>
  <c r="AK19" i="2"/>
  <c r="S9" i="1" s="1"/>
  <c r="AK17" i="2"/>
  <c r="S7" i="1" s="1"/>
  <c r="AJ15" i="2"/>
  <c r="R5" i="1" s="1"/>
  <c r="AB13" i="2"/>
  <c r="AB12" i="2"/>
  <c r="I32" i="1"/>
  <c r="H13" i="2"/>
  <c r="W13" i="2"/>
  <c r="S13" i="2" s="1"/>
  <c r="W12" i="2"/>
  <c r="S12" i="2" s="1"/>
  <c r="H12" i="2"/>
  <c r="W27" i="2"/>
  <c r="H27" i="2"/>
  <c r="H26" i="2"/>
  <c r="W26" i="2"/>
  <c r="H25" i="2"/>
  <c r="W25" i="2"/>
  <c r="H24" i="2"/>
  <c r="W24" i="2"/>
  <c r="H23" i="2"/>
  <c r="W23" i="2"/>
  <c r="H22" i="2"/>
  <c r="W22" i="2"/>
  <c r="H21" i="2"/>
  <c r="W21" i="2"/>
  <c r="H20" i="2"/>
  <c r="W20" i="2"/>
  <c r="S20" i="2" s="1"/>
  <c r="W19" i="2"/>
  <c r="S19" i="2" s="1"/>
  <c r="H19" i="2"/>
  <c r="H18" i="2"/>
  <c r="W18" i="2"/>
  <c r="S18" i="2" s="1"/>
  <c r="H17" i="2"/>
  <c r="W17" i="2"/>
  <c r="S17" i="2" s="1"/>
  <c r="W16" i="2"/>
  <c r="S16" i="2" s="1"/>
  <c r="H16" i="2"/>
  <c r="H15" i="2"/>
  <c r="W15" i="2"/>
  <c r="S15" i="2" s="1"/>
  <c r="H14" i="2"/>
  <c r="W14" i="2"/>
  <c r="S14" i="2" s="1"/>
  <c r="I40" i="1"/>
  <c r="I36" i="1"/>
  <c r="I34" i="1"/>
  <c r="I38" i="1"/>
  <c r="Q25" i="1"/>
  <c r="K25" i="1"/>
  <c r="Q37" i="1"/>
  <c r="K37" i="1"/>
  <c r="K20" i="1"/>
  <c r="Q24" i="1"/>
  <c r="K24" i="1"/>
  <c r="Q28" i="1"/>
  <c r="K28" i="1"/>
  <c r="Q32" i="1"/>
  <c r="K32" i="1"/>
  <c r="Q36" i="1"/>
  <c r="K36" i="1"/>
  <c r="Q40" i="1"/>
  <c r="K40" i="1"/>
  <c r="Q21" i="1"/>
  <c r="K21" i="1"/>
  <c r="Q29" i="1"/>
  <c r="K29" i="1"/>
  <c r="Q41" i="1"/>
  <c r="K41" i="1"/>
  <c r="K23" i="1"/>
  <c r="K27" i="1"/>
  <c r="K31" i="1"/>
  <c r="Q35" i="1"/>
  <c r="K35" i="1"/>
  <c r="Q39" i="1"/>
  <c r="K39" i="1"/>
  <c r="Q33" i="1"/>
  <c r="K33" i="1"/>
  <c r="Q22" i="1"/>
  <c r="K22" i="1"/>
  <c r="Q26" i="1"/>
  <c r="K26" i="1"/>
  <c r="Q30" i="1"/>
  <c r="K30" i="1"/>
  <c r="Q34" i="1"/>
  <c r="K34" i="1"/>
  <c r="Q38" i="1"/>
  <c r="K38" i="1"/>
  <c r="AK16" i="2"/>
  <c r="S6" i="1" s="1"/>
  <c r="AK15" i="2"/>
  <c r="S5" i="1" s="1"/>
  <c r="AJ14" i="2"/>
  <c r="R4" i="1" s="1"/>
  <c r="G17" i="1"/>
  <c r="G18" i="1"/>
  <c r="G15" i="1"/>
  <c r="G19" i="1"/>
  <c r="G14" i="1"/>
  <c r="G16" i="1"/>
  <c r="Q9" i="1"/>
  <c r="K9" i="1"/>
  <c r="Q13" i="1"/>
  <c r="K13" i="1"/>
  <c r="Q17" i="1"/>
  <c r="K17" i="1"/>
  <c r="K10" i="1"/>
  <c r="K14" i="1"/>
  <c r="K18" i="1"/>
  <c r="Q7" i="1"/>
  <c r="K7" i="1"/>
  <c r="Q11" i="1"/>
  <c r="K11" i="1"/>
  <c r="Q15" i="1"/>
  <c r="K15" i="1"/>
  <c r="Q19" i="1"/>
  <c r="K19" i="1"/>
  <c r="K8" i="1"/>
  <c r="K12" i="1"/>
  <c r="K16" i="1"/>
  <c r="K6" i="1"/>
  <c r="Q3" i="1"/>
  <c r="K3" i="1"/>
  <c r="K4" i="1"/>
  <c r="Q2" i="1"/>
  <c r="K2" i="1"/>
  <c r="Q5" i="1"/>
  <c r="K5" i="1"/>
  <c r="AJ13" i="2"/>
  <c r="R3" i="1" s="1"/>
  <c r="G3" i="1"/>
  <c r="G5" i="1"/>
  <c r="G7" i="1"/>
  <c r="G9" i="1"/>
  <c r="G11" i="1"/>
  <c r="G13" i="1"/>
  <c r="I33" i="1"/>
  <c r="G33" i="1"/>
  <c r="I35" i="1"/>
  <c r="G35" i="1"/>
  <c r="I37" i="1"/>
  <c r="G37" i="1"/>
  <c r="I39" i="1"/>
  <c r="G39" i="1"/>
  <c r="I41" i="1"/>
  <c r="G41" i="1"/>
  <c r="G2" i="1"/>
  <c r="H11" i="2"/>
  <c r="AK11" i="2"/>
  <c r="G4" i="1"/>
  <c r="G6" i="1"/>
  <c r="G8" i="1"/>
  <c r="G10" i="1"/>
  <c r="G12" i="1"/>
  <c r="AJ12" i="2"/>
  <c r="R2" i="1" s="1"/>
  <c r="I11" i="2"/>
  <c r="G11" i="2"/>
  <c r="AK13" i="2"/>
  <c r="S3" i="1" s="1"/>
  <c r="Q16" i="1"/>
  <c r="Q23" i="1"/>
  <c r="Q27" i="1"/>
  <c r="Q31" i="1"/>
  <c r="AK12" i="2"/>
  <c r="S2" i="1" s="1"/>
  <c r="AJ11" i="2"/>
  <c r="Q12" i="1"/>
  <c r="Q4" i="1"/>
  <c r="Q20" i="1"/>
  <c r="Q8" i="1"/>
  <c r="Q6" i="1"/>
  <c r="Q14" i="1"/>
  <c r="Q10" i="1"/>
  <c r="Q18" i="1"/>
  <c r="I24" i="1"/>
  <c r="I28" i="1"/>
  <c r="I31" i="1"/>
  <c r="I22" i="1"/>
  <c r="I26" i="1"/>
  <c r="I30" i="1"/>
  <c r="I29" i="1"/>
  <c r="I27" i="1"/>
  <c r="I25" i="1"/>
  <c r="I23" i="1"/>
  <c r="I21" i="1"/>
  <c r="I12" i="1"/>
  <c r="I18" i="1"/>
  <c r="I10" i="1"/>
  <c r="I16" i="1"/>
  <c r="I8" i="1"/>
  <c r="I14" i="1"/>
  <c r="I6" i="1"/>
  <c r="I5" i="1"/>
  <c r="I9" i="1"/>
  <c r="I13" i="1"/>
  <c r="I17" i="1"/>
  <c r="I2" i="1"/>
  <c r="I3" i="1"/>
  <c r="I7" i="1"/>
  <c r="I11" i="1"/>
  <c r="I15" i="1"/>
  <c r="I19" i="1"/>
  <c r="I4" i="1"/>
  <c r="I20" i="1"/>
  <c r="G12" i="2" l="1"/>
  <c r="Y11" i="2"/>
  <c r="AB11" i="2" s="1"/>
  <c r="I12" i="2"/>
  <c r="I51" i="2"/>
  <c r="G51" i="2"/>
  <c r="I49" i="2"/>
  <c r="G49" i="2"/>
  <c r="I47" i="2"/>
  <c r="G47" i="2"/>
  <c r="I45" i="2"/>
  <c r="G45" i="2"/>
  <c r="I43" i="2"/>
  <c r="G43" i="2"/>
  <c r="I39" i="2"/>
  <c r="G39" i="2"/>
  <c r="I35" i="2"/>
  <c r="G35" i="2"/>
  <c r="I31" i="2"/>
  <c r="G31" i="2"/>
  <c r="I27" i="2"/>
  <c r="G27" i="2"/>
  <c r="I23" i="2"/>
  <c r="G23" i="2"/>
  <c r="I19" i="2"/>
  <c r="G19" i="2"/>
  <c r="I15" i="2"/>
  <c r="G15" i="2"/>
  <c r="G38" i="2"/>
  <c r="I38" i="2"/>
  <c r="I36" i="2"/>
  <c r="G36" i="2"/>
  <c r="G30" i="2"/>
  <c r="I30" i="2"/>
  <c r="I28" i="2"/>
  <c r="G28" i="2"/>
  <c r="G26" i="2"/>
  <c r="I26" i="2"/>
  <c r="I24" i="2"/>
  <c r="G24" i="2"/>
  <c r="G22" i="2"/>
  <c r="I22" i="2"/>
  <c r="I20" i="2"/>
  <c r="G20" i="2"/>
  <c r="G18" i="2"/>
  <c r="I18" i="2"/>
  <c r="I16" i="2"/>
  <c r="G16" i="2"/>
  <c r="G14" i="2"/>
  <c r="I14" i="2"/>
  <c r="I41" i="2"/>
  <c r="G41" i="2"/>
  <c r="I37" i="2"/>
  <c r="G37" i="2"/>
  <c r="I33" i="2"/>
  <c r="G33" i="2"/>
  <c r="I29" i="2"/>
  <c r="G29" i="2"/>
  <c r="I25" i="2"/>
  <c r="G25" i="2"/>
  <c r="I21" i="2"/>
  <c r="G21" i="2"/>
  <c r="I17" i="2"/>
  <c r="G17" i="2"/>
  <c r="I13" i="2"/>
  <c r="G13" i="2"/>
  <c r="I50" i="2"/>
  <c r="G50" i="2"/>
  <c r="I48" i="2"/>
  <c r="G48" i="2"/>
  <c r="G46" i="2"/>
  <c r="I46" i="2"/>
  <c r="I44" i="2"/>
  <c r="G44" i="2"/>
  <c r="G42" i="2"/>
  <c r="I42" i="2"/>
  <c r="I40" i="2"/>
  <c r="G40" i="2"/>
  <c r="G34" i="2"/>
  <c r="I34" i="2"/>
  <c r="I32" i="2"/>
  <c r="G32" i="2"/>
  <c r="H24" i="1" l="1"/>
  <c r="H32" i="1"/>
  <c r="H36" i="1"/>
  <c r="H4" i="1"/>
  <c r="H8" i="1"/>
  <c r="H12" i="1"/>
  <c r="H16" i="1"/>
  <c r="H20" i="1"/>
  <c r="H28" i="1"/>
  <c r="H22" i="1"/>
  <c r="H30" i="1"/>
  <c r="H34" i="1"/>
  <c r="H38" i="1"/>
  <c r="H40" i="1"/>
  <c r="H3" i="1"/>
  <c r="H7" i="1"/>
  <c r="H11" i="1"/>
  <c r="H15" i="1"/>
  <c r="H19" i="1"/>
  <c r="H23" i="1"/>
  <c r="H27" i="1"/>
  <c r="H31" i="1"/>
  <c r="H6" i="1"/>
  <c r="H10" i="1"/>
  <c r="H14" i="1"/>
  <c r="H18" i="1"/>
  <c r="H26" i="1"/>
  <c r="H5" i="1"/>
  <c r="H9" i="1"/>
  <c r="H13" i="1"/>
  <c r="H17" i="1"/>
  <c r="H21" i="1"/>
  <c r="H25" i="1"/>
  <c r="H29" i="1"/>
  <c r="H33" i="1"/>
  <c r="H35" i="1"/>
  <c r="H37" i="1"/>
  <c r="H39" i="1"/>
  <c r="H41" i="1"/>
  <c r="H2" i="1"/>
  <c r="I8" i="2" l="1"/>
</calcChain>
</file>

<file path=xl/sharedStrings.xml><?xml version="1.0" encoding="utf-8"?>
<sst xmlns="http://schemas.openxmlformats.org/spreadsheetml/2006/main" count="613" uniqueCount="345">
  <si>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</si>
  <si>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</si>
  <si>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</si>
  <si>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</si>
  <si>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</si>
  <si>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</si>
  <si>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</si>
  <si>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</si>
  <si>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</si>
  <si>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</si>
  <si>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</si>
  <si>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</si>
  <si>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</si>
  <si>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</si>
  <si>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</si>
  <si>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</si>
  <si>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</si>
  <si>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</si>
  <si>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</si>
  <si>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</si>
  <si>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</si>
  <si>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</si>
  <si>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</si>
  <si>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</si>
  <si>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</si>
  <si>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</si>
  <si>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</si>
  <si>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</si>
  <si>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</si>
  <si>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</si>
  <si>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</si>
  <si>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</si>
  <si>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</si>
  <si>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</si>
  <si>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</si>
  <si>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</si>
  <si>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</si>
  <si>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性別</t>
    <rPh sb="0" eb="2">
      <t>セイベツ</t>
    </rPh>
    <phoneticPr fontId="3"/>
  </si>
  <si>
    <t>氏名</t>
    <rPh sb="0" eb="2">
      <t>シメイ</t>
    </rPh>
    <phoneticPr fontId="3"/>
  </si>
  <si>
    <t>平泳ぎ</t>
    <rPh sb="0" eb="2">
      <t>ヒラオヨ</t>
    </rPh>
    <phoneticPr fontId="3"/>
  </si>
  <si>
    <t>背泳ぎ</t>
    <rPh sb="0" eb="2">
      <t>セオヨ</t>
    </rPh>
    <phoneticPr fontId="3"/>
  </si>
  <si>
    <t>分</t>
    <rPh sb="0" eb="1">
      <t>フン</t>
    </rPh>
    <phoneticPr fontId="3"/>
  </si>
  <si>
    <t>秒</t>
    <rPh sb="0" eb="1">
      <t>ビョウ</t>
    </rPh>
    <phoneticPr fontId="3"/>
  </si>
  <si>
    <t>№</t>
    <phoneticPr fontId="3"/>
  </si>
  <si>
    <t>種目</t>
    <rPh sb="0" eb="2">
      <t>シュモク</t>
    </rPh>
    <phoneticPr fontId="3"/>
  </si>
  <si>
    <t>距離</t>
    <rPh sb="0" eb="2">
      <t>キョリ</t>
    </rPh>
    <phoneticPr fontId="3"/>
  </si>
  <si>
    <t>種目番号</t>
    <rPh sb="0" eb="2">
      <t>シュモク</t>
    </rPh>
    <rPh sb="2" eb="4">
      <t>バンゴウ</t>
    </rPh>
    <phoneticPr fontId="3"/>
  </si>
  <si>
    <t>タイム</t>
    <phoneticPr fontId="3"/>
  </si>
  <si>
    <t>エントリー1</t>
    <phoneticPr fontId="3"/>
  </si>
  <si>
    <t>自由形</t>
    <rPh sb="0" eb="3">
      <t>ジユウガタ</t>
    </rPh>
    <phoneticPr fontId="3"/>
  </si>
  <si>
    <t>050</t>
    <phoneticPr fontId="3"/>
  </si>
  <si>
    <t>01</t>
    <phoneticPr fontId="3"/>
  </si>
  <si>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</si>
  <si>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</si>
  <si>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</si>
  <si>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</si>
  <si>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</si>
  <si>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</si>
  <si>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</si>
  <si>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</si>
  <si>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</si>
  <si>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</si>
  <si>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</si>
  <si>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</si>
  <si>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</si>
  <si>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</si>
  <si>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</si>
  <si>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</si>
  <si>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</si>
  <si>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</si>
  <si>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</si>
  <si>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</si>
  <si>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</si>
  <si>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</si>
  <si>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</si>
  <si>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</si>
  <si>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</si>
  <si>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</si>
  <si>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</si>
  <si>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</si>
  <si>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</si>
  <si>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</si>
  <si>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</si>
  <si>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</si>
  <si>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</si>
  <si>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</si>
  <si>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</si>
  <si>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</si>
  <si>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</si>
  <si>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</si>
  <si>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</si>
  <si>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</si>
  <si>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</si>
  <si>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</si>
  <si>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</si>
  <si>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</si>
  <si>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</si>
  <si>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</si>
  <si>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</si>
  <si>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</si>
  <si>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</si>
  <si>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</si>
  <si>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</si>
  <si>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</si>
  <si>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</si>
  <si>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</si>
  <si>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</si>
  <si>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</si>
  <si>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</si>
  <si>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</si>
  <si>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</si>
  <si>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</si>
  <si>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</si>
  <si>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</si>
  <si>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</si>
  <si>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</si>
  <si>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</si>
  <si>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</si>
  <si>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</si>
  <si>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</si>
  <si>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</si>
  <si>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</si>
  <si>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</si>
  <si>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</si>
  <si>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</si>
  <si>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</si>
  <si>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</si>
  <si>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</si>
  <si>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</si>
  <si>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</si>
  <si>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</si>
  <si>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</si>
  <si>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</si>
  <si>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</si>
  <si>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</si>
  <si>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</si>
  <si>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</si>
  <si>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</si>
  <si>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</si>
  <si>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</si>
  <si>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</si>
  <si>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</si>
  <si>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</si>
  <si>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</si>
  <si>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</si>
  <si>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</si>
  <si>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</si>
  <si>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</si>
  <si>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</si>
  <si>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</si>
  <si>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00</t>
    <phoneticPr fontId="3"/>
  </si>
  <si>
    <t>00</t>
    <phoneticPr fontId="3"/>
  </si>
  <si>
    <t>所属名</t>
    <rPh sb="0" eb="3">
      <t>ショゾクメイ</t>
    </rPh>
    <phoneticPr fontId="3"/>
  </si>
  <si>
    <t>025</t>
    <phoneticPr fontId="3"/>
  </si>
  <si>
    <t>所属長名</t>
    <rPh sb="0" eb="2">
      <t>ショゾク</t>
    </rPh>
    <rPh sb="2" eb="3">
      <t>チョウ</t>
    </rPh>
    <rPh sb="3" eb="4">
      <t>メイ</t>
    </rPh>
    <phoneticPr fontId="3"/>
  </si>
  <si>
    <t>男</t>
    <rPh sb="0" eb="1">
      <t>オトコ</t>
    </rPh>
    <phoneticPr fontId="3"/>
  </si>
  <si>
    <t>生年月日</t>
    <rPh sb="0" eb="2">
      <t>セイネン</t>
    </rPh>
    <rPh sb="2" eb="4">
      <t>ガッピ</t>
    </rPh>
    <phoneticPr fontId="3"/>
  </si>
  <si>
    <t>西暦で記入
20010611
(2001年6月11日生まれ)</t>
    <rPh sb="0" eb="2">
      <t>セイレキ</t>
    </rPh>
    <rPh sb="3" eb="5">
      <t>キニュウ</t>
    </rPh>
    <rPh sb="20" eb="21">
      <t>ネン</t>
    </rPh>
    <rPh sb="22" eb="23">
      <t>ガツ</t>
    </rPh>
    <rPh sb="25" eb="26">
      <t>ニチ</t>
    </rPh>
    <rPh sb="26" eb="27">
      <t>ウ</t>
    </rPh>
    <phoneticPr fontId="3"/>
  </si>
  <si>
    <t>水戸　太郎</t>
    <rPh sb="0" eb="2">
      <t>ミト</t>
    </rPh>
    <rPh sb="3" eb="5">
      <t>タロウ</t>
    </rPh>
    <phoneticPr fontId="3"/>
  </si>
  <si>
    <t>ミト　タロウ</t>
    <phoneticPr fontId="3"/>
  </si>
  <si>
    <t>プログラム
表示用</t>
    <phoneticPr fontId="3"/>
  </si>
  <si>
    <t>分</t>
    <rPh sb="0" eb="1">
      <t>フン</t>
    </rPh>
    <phoneticPr fontId="3"/>
  </si>
  <si>
    <t>秒</t>
    <rPh sb="0" eb="1">
      <t>ビョウ</t>
    </rPh>
    <phoneticPr fontId="3"/>
  </si>
  <si>
    <t>男</t>
    <rPh sb="0" eb="1">
      <t>オトコ</t>
    </rPh>
    <phoneticPr fontId="3"/>
  </si>
  <si>
    <t>女</t>
    <rPh sb="0" eb="1">
      <t>オンナ</t>
    </rPh>
    <phoneticPr fontId="3"/>
  </si>
  <si>
    <t>TEL/緊急連絡先</t>
    <phoneticPr fontId="3"/>
  </si>
  <si>
    <t>年齢区分</t>
    <rPh sb="0" eb="4">
      <t>ネンレイクブン</t>
    </rPh>
    <phoneticPr fontId="3"/>
  </si>
  <si>
    <t>小学５・６年生</t>
    <rPh sb="0" eb="2">
      <t>ショウガク</t>
    </rPh>
    <rPh sb="5" eb="7">
      <t>ネンセイ</t>
    </rPh>
    <phoneticPr fontId="3"/>
  </si>
  <si>
    <t>学校区分</t>
    <rPh sb="0" eb="2">
      <t>ガッコウ</t>
    </rPh>
    <rPh sb="2" eb="4">
      <t>クブン</t>
    </rPh>
    <phoneticPr fontId="3"/>
  </si>
  <si>
    <t>種目コード</t>
    <rPh sb="0" eb="2">
      <t>シュモク</t>
    </rPh>
    <phoneticPr fontId="3"/>
  </si>
  <si>
    <t>泳法</t>
    <rPh sb="0" eb="2">
      <t>エイホウ</t>
    </rPh>
    <phoneticPr fontId="3"/>
  </si>
  <si>
    <t>平泳ぎ</t>
    <rPh sb="0" eb="1">
      <t>ヒラ</t>
    </rPh>
    <rPh sb="1" eb="2">
      <t>オヨ</t>
    </rPh>
    <phoneticPr fontId="3"/>
  </si>
  <si>
    <t>バタフライ</t>
    <phoneticPr fontId="3"/>
  </si>
  <si>
    <t>性別</t>
    <rPh sb="0" eb="2">
      <t>セイベツ</t>
    </rPh>
    <phoneticPr fontId="3"/>
  </si>
  <si>
    <t>一括申込表</t>
  </si>
  <si>
    <t>　　</t>
    <phoneticPr fontId="3"/>
  </si>
  <si>
    <t>1</t>
    <phoneticPr fontId="3"/>
  </si>
  <si>
    <t>2</t>
    <phoneticPr fontId="3"/>
  </si>
  <si>
    <t>大会日</t>
    <rPh sb="0" eb="2">
      <t>タイカイ</t>
    </rPh>
    <rPh sb="2" eb="3">
      <t>ビ</t>
    </rPh>
    <phoneticPr fontId="3"/>
  </si>
  <si>
    <t>025</t>
    <phoneticPr fontId="3"/>
  </si>
  <si>
    <t>050</t>
    <phoneticPr fontId="3"/>
  </si>
  <si>
    <t>種目１エラー</t>
    <rPh sb="0" eb="2">
      <t>シュモク</t>
    </rPh>
    <phoneticPr fontId="3"/>
  </si>
  <si>
    <t>種目１タイム</t>
    <rPh sb="0" eb="2">
      <t>シュモク</t>
    </rPh>
    <phoneticPr fontId="3"/>
  </si>
  <si>
    <t>種目１距離</t>
    <rPh sb="0" eb="2">
      <t>シュモク</t>
    </rPh>
    <rPh sb="3" eb="5">
      <t>キョリ</t>
    </rPh>
    <phoneticPr fontId="3"/>
  </si>
  <si>
    <t>各種テーブル</t>
    <rPh sb="0" eb="2">
      <t>カクシュ</t>
    </rPh>
    <phoneticPr fontId="3"/>
  </si>
  <si>
    <t>（半角）
フリガナ</t>
    <rPh sb="1" eb="3">
      <t>ハンカク</t>
    </rPh>
    <phoneticPr fontId="3"/>
  </si>
  <si>
    <t>01</t>
    <phoneticPr fontId="3"/>
  </si>
  <si>
    <t>90</t>
    <phoneticPr fontId="3"/>
  </si>
  <si>
    <t>ｺﾝﾏ以下</t>
    <rPh sb="3" eb="5">
      <t>イカ</t>
    </rPh>
    <phoneticPr fontId="3"/>
  </si>
  <si>
    <t>☆黄色セルに入力してください（白部分は自動的に入力されます）</t>
    <rPh sb="1" eb="3">
      <t>キイロ</t>
    </rPh>
    <rPh sb="6" eb="8">
      <t>ニュウリョク</t>
    </rPh>
    <rPh sb="15" eb="16">
      <t>シロ</t>
    </rPh>
    <rPh sb="16" eb="18">
      <t>ブブン</t>
    </rPh>
    <rPh sb="19" eb="22">
      <t>ジドウテキ</t>
    </rPh>
    <rPh sb="23" eb="25">
      <t>ニュウリョク</t>
    </rPh>
    <phoneticPr fontId="3"/>
  </si>
  <si>
    <t>種目重複</t>
    <rPh sb="0" eb="2">
      <t>シュモク</t>
    </rPh>
    <rPh sb="2" eb="4">
      <t>チョウフク</t>
    </rPh>
    <phoneticPr fontId="3"/>
  </si>
  <si>
    <t>性別</t>
    <rPh sb="0" eb="2">
      <t>セイベツ</t>
    </rPh>
    <phoneticPr fontId="3"/>
  </si>
  <si>
    <t>※当日補助員氏名には、大会当日競技運営にご協力いただける方をご記入ください。</t>
    <phoneticPr fontId="3"/>
  </si>
  <si>
    <t>当日補助員名</t>
    <phoneticPr fontId="3"/>
  </si>
  <si>
    <t>申込責任者</t>
    <phoneticPr fontId="3"/>
  </si>
  <si>
    <t>所在地</t>
    <rPh sb="0" eb="3">
      <t>ショザイチ</t>
    </rPh>
    <phoneticPr fontId="3"/>
  </si>
  <si>
    <t>男子合計</t>
    <rPh sb="0" eb="2">
      <t>ダンシ</t>
    </rPh>
    <rPh sb="2" eb="4">
      <t>ゴウケイ</t>
    </rPh>
    <phoneticPr fontId="3"/>
  </si>
  <si>
    <t>女子合計</t>
    <rPh sb="0" eb="2">
      <t>ジョシ</t>
    </rPh>
    <rPh sb="2" eb="4">
      <t>ゴウケイ</t>
    </rPh>
    <phoneticPr fontId="3"/>
  </si>
  <si>
    <t>名</t>
    <rPh sb="0" eb="1">
      <t>メイ</t>
    </rPh>
    <phoneticPr fontId="3"/>
  </si>
  <si>
    <t>けっして、修正しないようお願いいたします。</t>
    <rPh sb="5" eb="7">
      <t>シュウセイ</t>
    </rPh>
    <rPh sb="13" eb="14">
      <t>ネガ</t>
    </rPh>
    <phoneticPr fontId="3"/>
  </si>
  <si>
    <t>リザルト用シートは、大会当日のプログラム作成と</t>
    <rPh sb="4" eb="5">
      <t>ヨウ</t>
    </rPh>
    <rPh sb="10" eb="12">
      <t>タイカイ</t>
    </rPh>
    <rPh sb="12" eb="14">
      <t>トウジツ</t>
    </rPh>
    <rPh sb="20" eb="22">
      <t>サクセイ</t>
    </rPh>
    <phoneticPr fontId="3"/>
  </si>
  <si>
    <t>試合進行に使用されます。</t>
  </si>
  <si>
    <t>可能性があります</t>
  </si>
  <si>
    <t>(自動処理)
区分</t>
    <rPh sb="3" eb="5">
      <t>ショリ</t>
    </rPh>
    <rPh sb="7" eb="9">
      <t>クブン</t>
    </rPh>
    <phoneticPr fontId="3"/>
  </si>
  <si>
    <t>個人種目タイム</t>
    <rPh sb="0" eb="2">
      <t>コジン</t>
    </rPh>
    <rPh sb="2" eb="4">
      <t>シュモク</t>
    </rPh>
    <phoneticPr fontId="3"/>
  </si>
  <si>
    <t>小学３年以下</t>
    <rPh sb="0" eb="2">
      <t>ショウガク</t>
    </rPh>
    <rPh sb="3" eb="4">
      <t>ネン</t>
    </rPh>
    <rPh sb="4" eb="6">
      <t>イカ</t>
    </rPh>
    <phoneticPr fontId="3"/>
  </si>
  <si>
    <t>小学４年生</t>
    <rPh sb="0" eb="2">
      <t>ショウガク</t>
    </rPh>
    <rPh sb="3" eb="5">
      <t>ネンセイ</t>
    </rPh>
    <phoneticPr fontId="3"/>
  </si>
  <si>
    <t>生年月日</t>
    <rPh sb="0" eb="2">
      <t>セイネン</t>
    </rPh>
    <rPh sb="2" eb="4">
      <t>ガッピ</t>
    </rPh>
    <phoneticPr fontId="3"/>
  </si>
  <si>
    <t>学年</t>
    <rPh sb="0" eb="2">
      <t>ガクネン</t>
    </rPh>
    <phoneticPr fontId="3"/>
  </si>
  <si>
    <t>025</t>
  </si>
  <si>
    <t>生年月日</t>
    <rPh sb="0" eb="4">
      <t>セイネンガッピ</t>
    </rPh>
    <phoneticPr fontId="3"/>
  </si>
  <si>
    <t>リレー</t>
    <phoneticPr fontId="3"/>
  </si>
  <si>
    <r>
      <t>20</t>
    </r>
    <r>
      <rPr>
        <sz val="11"/>
        <rFont val="ＭＳ Ｐゴシック"/>
        <family val="3"/>
        <charset val="128"/>
      </rPr>
      <t>0m
メドレー
リレー</t>
    </r>
    <phoneticPr fontId="3"/>
  </si>
  <si>
    <t>200m
フリーリレー</t>
    <phoneticPr fontId="3"/>
  </si>
  <si>
    <t>〇</t>
  </si>
  <si>
    <t>(自動計算)
学年</t>
    <rPh sb="7" eb="9">
      <t>ガクネン</t>
    </rPh>
    <phoneticPr fontId="3"/>
  </si>
  <si>
    <t>(自動計算)
年齢</t>
    <rPh sb="1" eb="3">
      <t>ジドウ</t>
    </rPh>
    <rPh sb="3" eb="5">
      <t>ケイサン</t>
    </rPh>
    <phoneticPr fontId="3"/>
  </si>
  <si>
    <t>【リレー個票】</t>
    <rPh sb="4" eb="6">
      <t>コヒョウ</t>
    </rPh>
    <phoneticPr fontId="3"/>
  </si>
  <si>
    <t>（例）</t>
    <rPh sb="1" eb="2">
      <t>レイ</t>
    </rPh>
    <phoneticPr fontId="3"/>
  </si>
  <si>
    <t>２００ｍ　フリーリレー個票</t>
    <rPh sb="11" eb="13">
      <t>コヒョウ</t>
    </rPh>
    <phoneticPr fontId="3"/>
  </si>
  <si>
    <t>順序</t>
    <rPh sb="0" eb="1">
      <t>ジュン</t>
    </rPh>
    <rPh sb="1" eb="2">
      <t>ジョ</t>
    </rPh>
    <phoneticPr fontId="3"/>
  </si>
  <si>
    <t>氏　名</t>
    <rPh sb="0" eb="1">
      <t>シ</t>
    </rPh>
    <rPh sb="2" eb="3">
      <t>メイ</t>
    </rPh>
    <phoneticPr fontId="3"/>
  </si>
  <si>
    <t>順序</t>
    <rPh sb="0" eb="2">
      <t>ジュンジョ</t>
    </rPh>
    <phoneticPr fontId="3"/>
  </si>
  <si>
    <t>水戸　一郎</t>
    <rPh sb="0" eb="2">
      <t>ミト</t>
    </rPh>
    <rPh sb="3" eb="5">
      <t>イチロウ</t>
    </rPh>
    <phoneticPr fontId="3"/>
  </si>
  <si>
    <t>水戸　二郎</t>
    <rPh sb="0" eb="2">
      <t>ミト</t>
    </rPh>
    <rPh sb="3" eb="5">
      <t>ニロウ</t>
    </rPh>
    <phoneticPr fontId="3"/>
  </si>
  <si>
    <t>水戸　三郎</t>
    <rPh sb="0" eb="2">
      <t>ミト</t>
    </rPh>
    <rPh sb="3" eb="5">
      <t>サブロウ</t>
    </rPh>
    <phoneticPr fontId="3"/>
  </si>
  <si>
    <t>水戸　四郎</t>
    <rPh sb="0" eb="2">
      <t>ミト</t>
    </rPh>
    <rPh sb="3" eb="5">
      <t>シロウ</t>
    </rPh>
    <phoneticPr fontId="3"/>
  </si>
  <si>
    <t>学校名</t>
    <rPh sb="0" eb="2">
      <t>ガッコウ</t>
    </rPh>
    <rPh sb="2" eb="3">
      <t>メイ</t>
    </rPh>
    <phoneticPr fontId="3"/>
  </si>
  <si>
    <t>２００ｍ　メドレーリレー個票</t>
    <rPh sb="12" eb="14">
      <t>コヒョウ</t>
    </rPh>
    <phoneticPr fontId="3"/>
  </si>
  <si>
    <t>(背)</t>
    <rPh sb="1" eb="2">
      <t>セ</t>
    </rPh>
    <phoneticPr fontId="3"/>
  </si>
  <si>
    <t>(平)</t>
    <rPh sb="1" eb="2">
      <t>ヒラ</t>
    </rPh>
    <phoneticPr fontId="3"/>
  </si>
  <si>
    <t>(バタ)</t>
    <phoneticPr fontId="3"/>
  </si>
  <si>
    <t>(バタ)</t>
    <phoneticPr fontId="3"/>
  </si>
  <si>
    <t>(自由)</t>
    <rPh sb="1" eb="3">
      <t>ジユウ</t>
    </rPh>
    <phoneticPr fontId="3"/>
  </si>
  <si>
    <t>網掛部分は事務局で使用します</t>
    <rPh sb="0" eb="2">
      <t>アミガケ</t>
    </rPh>
    <rPh sb="2" eb="4">
      <t>ブブン</t>
    </rPh>
    <rPh sb="5" eb="8">
      <t>ジムキョク</t>
    </rPh>
    <rPh sb="9" eb="11">
      <t>シヨウ</t>
    </rPh>
    <phoneticPr fontId="3"/>
  </si>
  <si>
    <t>【申込数内訳一覧表】</t>
    <rPh sb="1" eb="3">
      <t>モウシコ</t>
    </rPh>
    <rPh sb="3" eb="4">
      <t>スウ</t>
    </rPh>
    <rPh sb="4" eb="6">
      <t>ウチワケ</t>
    </rPh>
    <rPh sb="6" eb="8">
      <t>イチラン</t>
    </rPh>
    <rPh sb="8" eb="9">
      <t>ヒョウ</t>
    </rPh>
    <phoneticPr fontId="3"/>
  </si>
  <si>
    <t>男　　子</t>
    <rPh sb="0" eb="1">
      <t>オトコ</t>
    </rPh>
    <rPh sb="3" eb="4">
      <t>コ</t>
    </rPh>
    <phoneticPr fontId="3"/>
  </si>
  <si>
    <t>女　　子</t>
    <rPh sb="0" eb="1">
      <t>オンナ</t>
    </rPh>
    <rPh sb="3" eb="4">
      <t>コ</t>
    </rPh>
    <phoneticPr fontId="3"/>
  </si>
  <si>
    <t>合計</t>
    <rPh sb="0" eb="2">
      <t>ゴウケイ</t>
    </rPh>
    <phoneticPr fontId="3"/>
  </si>
  <si>
    <t>A</t>
    <phoneticPr fontId="3"/>
  </si>
  <si>
    <t>B</t>
    <phoneticPr fontId="3"/>
  </si>
  <si>
    <t>C</t>
    <phoneticPr fontId="3"/>
  </si>
  <si>
    <t>小計</t>
    <rPh sb="0" eb="2">
      <t>ショウケイ</t>
    </rPh>
    <phoneticPr fontId="3"/>
  </si>
  <si>
    <t>Ａ</t>
    <phoneticPr fontId="3"/>
  </si>
  <si>
    <t>Ｂ</t>
    <phoneticPr fontId="3"/>
  </si>
  <si>
    <t>Ｃ</t>
    <phoneticPr fontId="3"/>
  </si>
  <si>
    <t>５０ｍ</t>
    <phoneticPr fontId="3"/>
  </si>
  <si>
    <t>平　泳</t>
    <rPh sb="0" eb="1">
      <t>ヒラ</t>
    </rPh>
    <rPh sb="2" eb="3">
      <t>オヨ</t>
    </rPh>
    <phoneticPr fontId="3"/>
  </si>
  <si>
    <t>背　泳</t>
    <rPh sb="0" eb="1">
      <t>セ</t>
    </rPh>
    <rPh sb="2" eb="3">
      <t>オヨ</t>
    </rPh>
    <phoneticPr fontId="3"/>
  </si>
  <si>
    <t>計</t>
    <rPh sb="0" eb="1">
      <t>ケイ</t>
    </rPh>
    <phoneticPr fontId="3"/>
  </si>
  <si>
    <t>リレーのみ</t>
    <phoneticPr fontId="3"/>
  </si>
  <si>
    <t>総　　合</t>
    <rPh sb="0" eb="1">
      <t>フサ</t>
    </rPh>
    <rPh sb="3" eb="4">
      <t>ゴウ</t>
    </rPh>
    <phoneticPr fontId="3"/>
  </si>
  <si>
    <t>２５ｍ</t>
    <phoneticPr fontId="3"/>
  </si>
  <si>
    <t>５０ｍ</t>
    <phoneticPr fontId="3"/>
  </si>
  <si>
    <t>２００ｍメドレーリレー</t>
    <phoneticPr fontId="3"/>
  </si>
  <si>
    <t>２００ｍフリーリレー</t>
    <phoneticPr fontId="3"/>
  </si>
  <si>
    <t>■申込数内訳</t>
    <rPh sb="1" eb="3">
      <t>モウシコミ</t>
    </rPh>
    <rPh sb="3" eb="4">
      <t>スウ</t>
    </rPh>
    <rPh sb="4" eb="6">
      <t>ウチワケ</t>
    </rPh>
    <phoneticPr fontId="3"/>
  </si>
  <si>
    <t>■種目別申込数内訳</t>
    <phoneticPr fontId="3"/>
  </si>
  <si>
    <t>シートの値を直接修正すると大会に出場できなくなる</t>
    <rPh sb="4" eb="5">
      <t>アタイ</t>
    </rPh>
    <phoneticPr fontId="3"/>
  </si>
  <si>
    <t>男</t>
    <rPh sb="0" eb="1">
      <t>オトコ</t>
    </rPh>
    <phoneticPr fontId="3"/>
  </si>
  <si>
    <t>女</t>
    <rPh sb="0" eb="1">
      <t>オンナ</t>
    </rPh>
    <phoneticPr fontId="3"/>
  </si>
  <si>
    <t>このシートを削除しないでください</t>
    <rPh sb="6" eb="8">
      <t>サクジョ</t>
    </rPh>
    <phoneticPr fontId="3"/>
  </si>
  <si>
    <t>小学校名</t>
    <rPh sb="0" eb="3">
      <t>ショウガッコウ</t>
    </rPh>
    <rPh sb="3" eb="4">
      <t>メイ</t>
    </rPh>
    <phoneticPr fontId="3"/>
  </si>
  <si>
    <t>英宏小学校</t>
    <rPh sb="0" eb="1">
      <t>エイ</t>
    </rPh>
    <rPh sb="1" eb="2">
      <t>コウ</t>
    </rPh>
    <rPh sb="2" eb="5">
      <t>ショウガッコウ</t>
    </rPh>
    <phoneticPr fontId="32"/>
  </si>
  <si>
    <t>リリーベール小学校</t>
    <rPh sb="6" eb="9">
      <t>ショウガッコウ</t>
    </rPh>
    <phoneticPr fontId="32"/>
  </si>
  <si>
    <t>附属小学校</t>
    <rPh sb="0" eb="2">
      <t>フゾク</t>
    </rPh>
    <rPh sb="2" eb="5">
      <t>ショウガッコウ</t>
    </rPh>
    <phoneticPr fontId="32"/>
  </si>
  <si>
    <t>内原小学校</t>
  </si>
  <si>
    <t>妻里小学校</t>
    <phoneticPr fontId="32"/>
  </si>
  <si>
    <t>鯉淵小学校</t>
  </si>
  <si>
    <t>大場小学校</t>
    <phoneticPr fontId="32"/>
  </si>
  <si>
    <t>稲荷第二小学校</t>
  </si>
  <si>
    <t>稲荷第一小学校</t>
    <phoneticPr fontId="32"/>
  </si>
  <si>
    <t>下大野小学校</t>
    <phoneticPr fontId="32"/>
  </si>
  <si>
    <t>堀原小学校</t>
    <phoneticPr fontId="32"/>
  </si>
  <si>
    <t>吉沢小学校</t>
  </si>
  <si>
    <t>赤塚小学校</t>
  </si>
  <si>
    <t>笠原小学校</t>
  </si>
  <si>
    <t>双葉台小学校</t>
  </si>
  <si>
    <t>梅が丘小学校</t>
    <phoneticPr fontId="32"/>
  </si>
  <si>
    <t>千波小学校</t>
    <phoneticPr fontId="32"/>
  </si>
  <si>
    <t>見川小学校</t>
    <phoneticPr fontId="32"/>
  </si>
  <si>
    <t>上中妻小学校</t>
  </si>
  <si>
    <t>河和田小学校</t>
  </si>
  <si>
    <t>国田義務教育学校</t>
    <rPh sb="2" eb="6">
      <t>ギムキョウイク</t>
    </rPh>
    <phoneticPr fontId="32"/>
  </si>
  <si>
    <t>飯富小学校</t>
  </si>
  <si>
    <t>石川小学校</t>
  </si>
  <si>
    <t>酒門小学校</t>
  </si>
  <si>
    <t>吉田小学校</t>
  </si>
  <si>
    <t>渡里小学校</t>
  </si>
  <si>
    <t>柳河小学校</t>
  </si>
  <si>
    <t>上大野小学校</t>
  </si>
  <si>
    <t>寿小学校</t>
  </si>
  <si>
    <t>緑岡小学校</t>
    <phoneticPr fontId="32"/>
  </si>
  <si>
    <t>常磐小学校</t>
  </si>
  <si>
    <t>浜田小学校</t>
  </si>
  <si>
    <t>城東小学校</t>
  </si>
  <si>
    <t>新荘小学校</t>
  </si>
  <si>
    <t>五軒小学校</t>
  </si>
  <si>
    <t>三の丸小学校</t>
  </si>
  <si>
    <t>小学校　一覧表</t>
    <rPh sb="0" eb="3">
      <t>ショウガッコウ</t>
    </rPh>
    <rPh sb="4" eb="6">
      <t>イチラン</t>
    </rPh>
    <rPh sb="6" eb="7">
      <t>ヒョウ</t>
    </rPh>
    <phoneticPr fontId="32"/>
  </si>
  <si>
    <t>国田義務教育</t>
    <rPh sb="2" eb="6">
      <t>ギムキョウイク</t>
    </rPh>
    <phoneticPr fontId="32"/>
  </si>
  <si>
    <t>リリーベール小</t>
    <rPh sb="6" eb="7">
      <t>ショウ</t>
    </rPh>
    <phoneticPr fontId="32"/>
  </si>
  <si>
    <t>昇順</t>
    <rPh sb="0" eb="2">
      <t>ショウジュン</t>
    </rPh>
    <phoneticPr fontId="3"/>
  </si>
  <si>
    <t>ｲﾅﾘﾀﾞｲｲﾁｼｮｳ</t>
    <phoneticPr fontId="3"/>
  </si>
  <si>
    <t>ｲﾅﾘﾀﾞｲﾆｼｮｳ</t>
    <phoneticPr fontId="3"/>
  </si>
  <si>
    <t>ｸﾆﾀｷﾞﾑｷｮｳｲｸ</t>
    <phoneticPr fontId="3"/>
  </si>
  <si>
    <t>寿小学校</t>
    <phoneticPr fontId="3"/>
  </si>
  <si>
    <t>上中妻小学校</t>
    <phoneticPr fontId="3"/>
  </si>
  <si>
    <t>長さ</t>
    <rPh sb="0" eb="1">
      <t>ナガ</t>
    </rPh>
    <phoneticPr fontId="3"/>
  </si>
  <si>
    <t>ﾘﾘｰﾍﾞｰﾙｼｮｳ</t>
    <phoneticPr fontId="3"/>
  </si>
  <si>
    <t>ｶﾐﾅｶﾂﾞﾏｼｮｳ</t>
    <phoneticPr fontId="3"/>
  </si>
  <si>
    <t>ﾌﾀﾊﾞﾀﾞｲｼｮｳ</t>
    <phoneticPr fontId="3"/>
  </si>
  <si>
    <t>ｴｲｺｳｼｮｳ</t>
  </si>
  <si>
    <t>ﾌｿﾞｸｼｮｳ</t>
  </si>
  <si>
    <t>ｼﾓｵｵﾉｼｮｳ</t>
  </si>
  <si>
    <t>ｶﾜﾜﾀﾞｼｮ</t>
  </si>
  <si>
    <t>ｶｻﾊﾗｼｮｳ</t>
  </si>
  <si>
    <t>ﾖｼｻﾞﾜｼｮｳ</t>
  </si>
  <si>
    <t>ﾖｼﾀﾞｼｮｳ</t>
  </si>
  <si>
    <t>ﾐｶﾞﾜｼｮｳ</t>
  </si>
  <si>
    <t>ｺｲﾌﾞﾁｼｮｳ</t>
  </si>
  <si>
    <t>ﾂﾏｻﾄｼｮｳ</t>
  </si>
  <si>
    <t>ｻﾝﾉﾏﾙｼｮｳ</t>
  </si>
  <si>
    <t>ｻｶﾄﾞｼｮｳ</t>
  </si>
  <si>
    <t>ｺﾄﾌﾞｷｼｮｳ</t>
  </si>
  <si>
    <t>ｶﾐｵｵﾉｼｮｳ</t>
  </si>
  <si>
    <t>ｼﾞｮｳﾄｳｼｮｳ</t>
  </si>
  <si>
    <t>ﾄｷﾜｼｮｳ</t>
  </si>
  <si>
    <t>ｼﾝｿｳｼｮｳ</t>
  </si>
  <si>
    <t>ｲｼｶﾜｼｮｳ</t>
  </si>
  <si>
    <t>ｱｶﾂｶｼｮｳ</t>
  </si>
  <si>
    <t>ｾﾝﾊﾞｼｮｳ</t>
  </si>
  <si>
    <t>ｵｵﾊﾞｼｮｳ</t>
  </si>
  <si>
    <t>ﾜﾀﾘｼｮｳ</t>
  </si>
  <si>
    <t>ｳﾁﾊﾗｼｮｳ</t>
  </si>
  <si>
    <t>ｳﾒｶﾞｵｶｼｮｳ</t>
  </si>
  <si>
    <t>ｲｲﾄﾐｼｮｳ</t>
  </si>
  <si>
    <t>ﾊﾏﾀﾞｼｮｳ</t>
  </si>
  <si>
    <t>ﾎﾘﾊﾗｼｮｳ</t>
  </si>
  <si>
    <t>ﾔﾅｶﾞﾜｼｮｳ</t>
  </si>
  <si>
    <t>ﾐﾄﾞﾘｵｶｼｮｳ</t>
  </si>
  <si>
    <t>ｺﾞｹﾝｼｮｳ</t>
    <phoneticPr fontId="3"/>
  </si>
  <si>
    <t>表示用所属名(自動入力）</t>
    <rPh sb="7" eb="11">
      <t>ジドウニュウリョク</t>
    </rPh>
    <phoneticPr fontId="3"/>
  </si>
  <si>
    <t>半角ｶﾅ（自動入力）</t>
    <rPh sb="5" eb="9">
      <t>ジドウニュウリョク</t>
    </rPh>
    <phoneticPr fontId="3"/>
  </si>
  <si>
    <t>クラス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</si>
</sst>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 "/>
  </numFmts>
  <fonts count="38">
    <font>
      <sz val="11"/>
      <name val="ＭＳ Ｐゴシック"/>
      <family val="3"/>
      <charset val="128"/>
    </font>
    <font>
      <sz val="11"/>
      <color theme="1"/>
      <name val="Yu Gothic"/>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2"/>
      <name val="HG丸ｺﾞｼｯｸM-PRO"/>
      <family val="3"/>
      <charset val="128"/>
    </font>
    <font>
      <sz val="18"/>
      <name val="ＭＳ Ｐゴシック"/>
      <family val="3"/>
      <charset val="128"/>
    </font>
    <font>
      <sz val="10"/>
      <name val="ＭＳ Ｐゴシック"/>
      <family val="3"/>
      <charset val="128"/>
    </font>
    <font>
      <sz val="9"/>
      <name val="ＭＳ Ｐゴシック"/>
      <family val="3"/>
      <charset val="128"/>
    </font>
    <font>
      <b/>
      <sz val="24"/>
      <color rgb="FFFFFF00"/>
      <name val="Yu Gothic"/>
      <family val="3"/>
      <charset val="128"/>
      <scheme val="minor"/>
    </font>
    <font>
      <sz val="14"/>
      <name val="ＭＳ Ｐゴシック"/>
      <family val="3"/>
      <charset val="128"/>
    </font>
    <font>
      <sz val="10"/>
      <name val="ＭＳ 明朝"/>
      <family val="1"/>
      <charset val="128"/>
    </font>
    <font>
      <sz val="10"/>
      <color rgb="FF333333"/>
      <name val="ＭＳ 明朝"/>
      <family val="1"/>
      <charset val="128"/>
    </font>
    <font>
      <b/>
      <sz val="20"/>
      <color rgb="FFFFFF00"/>
      <name val="Yu Gothic"/>
      <family val="3"/>
      <charset val="128"/>
      <scheme val="minor"/>
    </font>
    <font>
      <sz val="36"/>
      <name val="ＭＳ Ｐゴシック"/>
      <family val="3"/>
      <charset val="128"/>
    </font>
    <font>
      <sz val="14"/>
      <name val="HG丸ｺﾞｼｯｸM-PRO"/>
      <family val="3"/>
      <charset val="128"/>
    </font>
    <font>
      <sz val="16"/>
      <name val="HG丸ｺﾞｼｯｸM-PRO"/>
      <family val="3"/>
      <charset val="128"/>
    </font>
    <font>
      <b/>
      <sz val="14"/>
      <color rgb="FF002060"/>
      <name val="HG丸ｺﾞｼｯｸM-PRO"/>
      <family val="3"/>
      <charset val="128"/>
    </font>
    <font>
      <sz val="14"/>
      <color rgb="FFFF0000"/>
      <name val="HG丸ｺﾞｼｯｸM-PRO"/>
      <family val="3"/>
      <charset val="128"/>
    </font>
    <font>
      <sz val="11"/>
      <name val="HG丸ｺﾞｼｯｸM-PRO"/>
      <family val="3"/>
      <charset val="128"/>
    </font>
    <font>
      <b/>
      <sz val="14"/>
      <color theme="9" tint="-0.249977111117893"/>
      <name val="HG丸ｺﾞｼｯｸM-PRO"/>
      <family val="3"/>
      <charset val="128"/>
    </font>
    <font>
      <sz val="10"/>
      <name val="HG丸ｺﾞｼｯｸM-PRO"/>
      <family val="3"/>
      <charset val="128"/>
    </font>
    <font>
      <b/>
      <sz val="14"/>
      <color rgb="FFFF0000"/>
      <name val="HG丸ｺﾞｼｯｸM-PRO"/>
      <family val="3"/>
      <charset val="128"/>
    </font>
    <font>
      <b/>
      <sz val="16"/>
      <name val="HG丸ｺﾞｼｯｸM-PRO"/>
      <family val="3"/>
      <charset val="128"/>
    </font>
    <font>
      <b/>
      <sz val="14"/>
      <name val="HG丸ｺﾞｼｯｸM-PRO"/>
      <family val="3"/>
      <charset val="128"/>
    </font>
    <font>
      <b/>
      <sz val="11"/>
      <name val="HG丸ｺﾞｼｯｸM-PRO"/>
      <family val="3"/>
      <charset val="128"/>
    </font>
    <font>
      <i/>
      <u/>
      <sz val="11"/>
      <name val="HG丸ｺﾞｼｯｸM-PRO"/>
      <family val="3"/>
      <charset val="128"/>
    </font>
    <font>
      <sz val="9"/>
      <name val="HG丸ｺﾞｼｯｸM-PRO"/>
      <family val="3"/>
      <charset val="128"/>
    </font>
    <font>
      <sz val="14"/>
      <color theme="1"/>
      <name val="HG丸ｺﾞｼｯｸM-PRO"/>
      <family val="3"/>
      <charset val="128"/>
    </font>
    <font>
      <b/>
      <sz val="18"/>
      <name val="ＭＳ Ｐゴシック"/>
      <family val="3"/>
      <charset val="128"/>
    </font>
    <font>
      <sz val="16"/>
      <name val="ＭＳ ゴシック"/>
      <family val="3"/>
      <charset val="128"/>
    </font>
    <font>
      <sz val="6"/>
      <name val="Yu Gothic"/>
      <family val="2"/>
      <charset val="128"/>
      <scheme val="minor"/>
    </font>
    <font>
      <sz val="16"/>
      <color theme="1"/>
      <name val="Yu Gothic"/>
      <family val="2"/>
      <charset val="128"/>
      <scheme val="minor"/>
    </font>
    <font>
      <sz val="20"/>
      <color theme="1"/>
      <name val="Yu Gothic"/>
      <family val="2"/>
      <charset val="128"/>
      <scheme val="minor"/>
    </font>
    <font>
      <sz val="14"/>
      <color theme="1"/>
      <name val="Yu Gothic"/>
      <family val="2"/>
      <charset val="128"/>
      <scheme val="minor"/>
    </font>
    <font>
      <b/>
      <sz val="12"/>
      <color rgb="FFFF0000"/>
      <name val="ＭＳ Ｐゴシック"/>
      <family val="3"/>
      <charset val="128"/>
    </font>
    <font>
      <b/>
      <sz val="20"/>
      <color theme="0"/>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medium">
        <color indexed="64"/>
      </top>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indexed="64"/>
      </right>
      <top style="thin">
        <color auto="1"/>
      </top>
      <bottom style="thin">
        <color auto="1"/>
      </bottom>
      <diagonal/>
    </border>
    <border>
      <left/>
      <right/>
      <top/>
      <bottom style="medium">
        <color auto="1"/>
      </bottom>
      <diagonal/>
    </border>
    <border>
      <left/>
      <right/>
      <top style="medium">
        <color indexed="64"/>
      </top>
      <bottom style="medium">
        <color auto="1"/>
      </bottom>
      <diagonal/>
    </border>
    <border>
      <left/>
      <right style="medium">
        <color indexed="64"/>
      </right>
      <top style="medium">
        <color indexed="64"/>
      </top>
      <bottom style="medium">
        <color auto="1"/>
      </bottom>
      <diagonal/>
    </border>
    <border>
      <left style="thin">
        <color auto="1"/>
      </left>
      <right style="thin">
        <color auto="1"/>
      </right>
      <top style="thin">
        <color auto="1"/>
      </top>
      <bottom style="medium">
        <color indexed="64"/>
      </bottom>
      <diagonal/>
    </border>
    <border>
      <left style="thin">
        <color indexed="64"/>
      </left>
      <right/>
      <top/>
      <bottom style="medium">
        <color indexed="64"/>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style="medium">
        <color indexed="64"/>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medium">
        <color indexed="64"/>
      </left>
      <right/>
      <top style="medium">
        <color indexed="64"/>
      </top>
      <bottom/>
      <diagonal/>
    </border>
    <border>
      <left style="medium">
        <color indexed="64"/>
      </left>
      <right/>
      <top/>
      <bottom style="medium">
        <color auto="1"/>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dotted">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diagonalUp="1">
      <left style="thin">
        <color indexed="64"/>
      </left>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0" fontId="2" fillId="0" borderId="0">
      <alignment vertical="center"/>
    </xf>
    <xf numFmtId="0" fontId="1" fillId="0" borderId="0">
      <alignment vertical="center"/>
    </xf>
  </cellStyleXfs>
  <cellXfs count="269">
    <xf numFmtId="0" fontId="0" fillId="0" borderId="0" xfId="0"/>
    <xf numFmtId="49" fontId="0" fillId="0" borderId="0" xfId="0" applyNumberFormat="1"/>
    <xf numFmtId="0" fontId="6"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49" fontId="0" fillId="4" borderId="1" xfId="0" applyNumberFormat="1" applyFill="1" applyBorder="1" applyAlignment="1" applyProtection="1">
      <alignment horizontal="center" vertical="center"/>
      <protection locked="0"/>
    </xf>
    <xf numFmtId="49" fontId="0" fillId="4" borderId="13" xfId="0" applyNumberFormat="1" applyFill="1" applyBorder="1" applyAlignment="1" applyProtection="1">
      <alignment horizontal="center" vertical="center"/>
      <protection locked="0"/>
    </xf>
    <xf numFmtId="0" fontId="12" fillId="2" borderId="0" xfId="0" applyFont="1" applyFill="1"/>
    <xf numFmtId="0" fontId="12" fillId="0" borderId="0" xfId="0" applyFont="1"/>
    <xf numFmtId="0" fontId="12" fillId="3" borderId="0" xfId="0" applyFont="1" applyFill="1"/>
    <xf numFmtId="49" fontId="12" fillId="0" borderId="0" xfId="0" applyNumberFormat="1" applyFont="1"/>
    <xf numFmtId="0" fontId="13" fillId="0" borderId="0" xfId="0" applyFont="1"/>
    <xf numFmtId="0" fontId="4" fillId="0" borderId="1" xfId="1" applyFont="1" applyBorder="1" applyAlignment="1">
      <alignment horizontal="center" vertical="center" shrinkToFit="1"/>
    </xf>
    <xf numFmtId="0" fontId="0" fillId="0" borderId="0" xfId="0" applyAlignment="1">
      <alignment vertical="center"/>
    </xf>
    <xf numFmtId="0" fontId="4" fillId="0" borderId="1" xfId="0" applyFont="1" applyBorder="1" applyAlignment="1">
      <alignment horizontal="center" vertical="center" shrinkToFit="1"/>
    </xf>
    <xf numFmtId="0" fontId="0" fillId="4" borderId="12" xfId="0" applyFill="1" applyBorder="1" applyAlignment="1" applyProtection="1">
      <alignment horizontal="center" vertical="center"/>
      <protection locked="0"/>
    </xf>
    <xf numFmtId="0" fontId="4" fillId="6" borderId="1" xfId="0" applyFont="1" applyFill="1" applyBorder="1" applyAlignment="1">
      <alignment horizontal="center" vertical="center" shrinkToFit="1"/>
    </xf>
    <xf numFmtId="0" fontId="4" fillId="6" borderId="1" xfId="1" applyFont="1" applyFill="1" applyBorder="1" applyAlignment="1">
      <alignment horizontal="center" vertical="center" shrinkToFit="1"/>
    </xf>
    <xf numFmtId="14" fontId="12" fillId="0" borderId="0" xfId="0" applyNumberFormat="1" applyFont="1"/>
    <xf numFmtId="0" fontId="0" fillId="4" borderId="1" xfId="0" applyFill="1" applyBorder="1" applyAlignment="1" applyProtection="1">
      <alignment horizontal="center" vertical="center" shrinkToFit="1"/>
      <protection locked="0"/>
    </xf>
    <xf numFmtId="0" fontId="10" fillId="5" borderId="0" xfId="0" applyFont="1" applyFill="1" applyAlignment="1" applyProtection="1">
      <alignment vertical="center"/>
      <protection hidden="1"/>
    </xf>
    <xf numFmtId="0" fontId="15" fillId="0" borderId="0" xfId="0" applyFont="1"/>
    <xf numFmtId="14" fontId="0" fillId="0" borderId="0" xfId="0" applyNumberFormat="1"/>
    <xf numFmtId="49" fontId="0" fillId="0" borderId="0" xfId="0" applyNumberFormat="1" applyAlignment="1">
      <alignment horizontal="center" vertical="center"/>
    </xf>
    <xf numFmtId="49" fontId="0" fillId="0" borderId="0" xfId="0" applyNumberFormat="1" applyAlignment="1">
      <alignment vertical="center" textRotation="255"/>
    </xf>
    <xf numFmtId="0" fontId="5" fillId="0" borderId="0" xfId="0" applyFont="1" applyAlignment="1">
      <alignment vertical="center"/>
    </xf>
    <xf numFmtId="49" fontId="5" fillId="0" borderId="0" xfId="0" applyNumberFormat="1" applyFont="1" applyAlignment="1">
      <alignment horizontal="center" vertical="center" textRotation="255"/>
    </xf>
    <xf numFmtId="0" fontId="0" fillId="0" borderId="12" xfId="0" applyBorder="1" applyAlignment="1">
      <alignment horizontal="center" vertical="center" wrapText="1"/>
    </xf>
    <xf numFmtId="0" fontId="11" fillId="4" borderId="12" xfId="0" applyFont="1" applyFill="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45" xfId="0" applyFont="1" applyBorder="1" applyAlignment="1" applyProtection="1">
      <alignment horizontal="center" vertical="center"/>
      <protection locked="0"/>
    </xf>
    <xf numFmtId="0" fontId="20" fillId="0" borderId="0" xfId="0" applyFont="1" applyAlignment="1">
      <alignmen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 xfId="0" applyFont="1" applyBorder="1" applyAlignment="1">
      <alignment horizontal="center" vertical="center"/>
    </xf>
    <xf numFmtId="0" fontId="20" fillId="0" borderId="52" xfId="0" applyFont="1" applyBorder="1" applyAlignment="1">
      <alignment horizontal="center" vertical="center"/>
    </xf>
    <xf numFmtId="0" fontId="20" fillId="0" borderId="48" xfId="0" applyFont="1" applyBorder="1" applyAlignment="1">
      <alignment horizontal="center" vertical="center" shrinkToFit="1"/>
    </xf>
    <xf numFmtId="0" fontId="16" fillId="0" borderId="38" xfId="0" applyFont="1" applyBorder="1" applyAlignment="1">
      <alignment horizontal="center" vertical="center"/>
    </xf>
    <xf numFmtId="0" fontId="16" fillId="0" borderId="21" xfId="0" applyFont="1" applyBorder="1" applyAlignment="1">
      <alignment horizontal="center" vertical="center"/>
    </xf>
    <xf numFmtId="0" fontId="16" fillId="0" borderId="18" xfId="0" applyFont="1" applyBorder="1" applyAlignment="1">
      <alignment horizontal="center" vertical="center"/>
    </xf>
    <xf numFmtId="0" fontId="20" fillId="0" borderId="14" xfId="0" applyFont="1" applyBorder="1" applyAlignment="1">
      <alignment horizontal="center" vertical="center"/>
    </xf>
    <xf numFmtId="0" fontId="20" fillId="0" borderId="32" xfId="0" applyFont="1" applyBorder="1" applyAlignment="1">
      <alignment horizontal="center" vertical="center"/>
    </xf>
    <xf numFmtId="0" fontId="27" fillId="0" borderId="65" xfId="0" applyFont="1" applyBorder="1" applyAlignment="1">
      <alignment horizontal="center" vertical="center"/>
    </xf>
    <xf numFmtId="0" fontId="20" fillId="0" borderId="59" xfId="0" applyFont="1" applyBorder="1" applyAlignment="1">
      <alignment horizontal="center" vertical="center"/>
    </xf>
    <xf numFmtId="0" fontId="20" fillId="0" borderId="5" xfId="0" applyFont="1" applyBorder="1" applyAlignment="1">
      <alignment horizontal="center" vertical="center"/>
    </xf>
    <xf numFmtId="0" fontId="20" fillId="0" borderId="19" xfId="0" applyFont="1" applyBorder="1" applyAlignment="1">
      <alignment horizontal="center" vertical="center"/>
    </xf>
    <xf numFmtId="0" fontId="20" fillId="0" borderId="30" xfId="0" applyFont="1" applyBorder="1" applyAlignment="1">
      <alignment horizontal="center" vertical="center"/>
    </xf>
    <xf numFmtId="0" fontId="20" fillId="0" borderId="14"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17" fillId="0" borderId="0" xfId="0" applyFont="1" applyAlignment="1">
      <alignment horizontal="center" vertical="center"/>
    </xf>
    <xf numFmtId="0" fontId="6" fillId="0" borderId="0" xfId="0" applyFont="1" applyAlignment="1">
      <alignment vertical="center" shrinkToFit="1"/>
    </xf>
    <xf numFmtId="0" fontId="16" fillId="0" borderId="0" xfId="0" applyFont="1" applyAlignment="1">
      <alignment vertical="center"/>
    </xf>
    <xf numFmtId="0" fontId="26" fillId="0" borderId="0" xfId="0" applyFont="1" applyAlignment="1">
      <alignment vertical="center"/>
    </xf>
    <xf numFmtId="0" fontId="20" fillId="0" borderId="0" xfId="0" applyFont="1"/>
    <xf numFmtId="0" fontId="20" fillId="0" borderId="32" xfId="0" applyFont="1" applyBorder="1" applyAlignment="1" applyProtection="1">
      <alignment horizontal="center" vertical="center"/>
      <protection locked="0"/>
    </xf>
    <xf numFmtId="177" fontId="20" fillId="0" borderId="19" xfId="0" applyNumberFormat="1"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37"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63" xfId="0" applyFont="1" applyBorder="1" applyAlignment="1" applyProtection="1">
      <alignment horizontal="center" vertical="center"/>
      <protection locked="0"/>
    </xf>
    <xf numFmtId="0" fontId="16" fillId="0" borderId="0" xfId="0" applyFont="1" applyAlignment="1">
      <alignment horizontal="center" vertical="center"/>
    </xf>
    <xf numFmtId="0" fontId="19" fillId="0" borderId="0" xfId="0" applyFont="1" applyAlignment="1">
      <alignment horizontal="right" vertical="center" shrinkToFit="1"/>
    </xf>
    <xf numFmtId="0" fontId="16" fillId="0" borderId="30" xfId="0" applyFont="1" applyBorder="1" applyAlignment="1">
      <alignment vertical="center"/>
    </xf>
    <xf numFmtId="0" fontId="19" fillId="8" borderId="40" xfId="0" applyFont="1" applyFill="1" applyBorder="1" applyAlignment="1">
      <alignment horizontal="center" vertical="center"/>
    </xf>
    <xf numFmtId="0" fontId="19" fillId="8" borderId="18" xfId="0" applyFont="1" applyFill="1" applyBorder="1" applyAlignment="1">
      <alignment horizontal="center" vertical="center"/>
    </xf>
    <xf numFmtId="0" fontId="19" fillId="8" borderId="21" xfId="0" applyFont="1" applyFill="1" applyBorder="1" applyAlignment="1">
      <alignment horizontal="center" vertical="center"/>
    </xf>
    <xf numFmtId="0" fontId="19" fillId="8" borderId="38" xfId="0" applyFont="1" applyFill="1" applyBorder="1" applyAlignment="1">
      <alignment horizontal="center" vertical="center"/>
    </xf>
    <xf numFmtId="0" fontId="19" fillId="8" borderId="45" xfId="0" applyFont="1" applyFill="1" applyBorder="1" applyAlignment="1">
      <alignment horizontal="center" vertical="center"/>
    </xf>
    <xf numFmtId="0" fontId="19" fillId="8" borderId="47" xfId="0" applyFont="1" applyFill="1" applyBorder="1" applyAlignment="1">
      <alignment horizontal="center" vertical="center"/>
    </xf>
    <xf numFmtId="0" fontId="19" fillId="8" borderId="44" xfId="0" applyFont="1" applyFill="1" applyBorder="1" applyAlignment="1">
      <alignment horizontal="center" vertical="center"/>
    </xf>
    <xf numFmtId="0" fontId="19" fillId="8" borderId="48" xfId="0" applyFont="1" applyFill="1" applyBorder="1" applyAlignment="1">
      <alignment horizontal="center" vertical="center"/>
    </xf>
    <xf numFmtId="0" fontId="16" fillId="0" borderId="40" xfId="0" applyFont="1" applyBorder="1" applyAlignment="1">
      <alignment horizontal="center" vertical="center"/>
    </xf>
    <xf numFmtId="0" fontId="16" fillId="0" borderId="46" xfId="0" applyFont="1" applyBorder="1" applyAlignment="1">
      <alignment horizontal="center" vertical="center"/>
    </xf>
    <xf numFmtId="0" fontId="16" fillId="0" borderId="46" xfId="0" applyFont="1" applyBorder="1" applyAlignment="1">
      <alignment vertical="center"/>
    </xf>
    <xf numFmtId="0" fontId="16" fillId="0" borderId="22" xfId="0" applyFont="1" applyBorder="1" applyAlignment="1">
      <alignment horizontal="center" vertical="center"/>
    </xf>
    <xf numFmtId="0" fontId="16" fillId="0" borderId="44" xfId="0" applyFont="1" applyBorder="1" applyAlignment="1">
      <alignment horizontal="center" vertical="center"/>
    </xf>
    <xf numFmtId="0" fontId="6" fillId="0" borderId="45" xfId="0" applyFont="1" applyBorder="1" applyAlignment="1">
      <alignment horizontal="center" vertical="center"/>
    </xf>
    <xf numFmtId="0" fontId="16" fillId="0" borderId="21" xfId="0" applyFont="1" applyBorder="1" applyAlignment="1">
      <alignment vertical="center"/>
    </xf>
    <xf numFmtId="0" fontId="19" fillId="0" borderId="38" xfId="0" applyFont="1" applyBorder="1" applyAlignment="1" applyProtection="1">
      <alignment horizontal="center" vertical="center"/>
      <protection locked="0"/>
    </xf>
    <xf numFmtId="0" fontId="19" fillId="0" borderId="44" xfId="0" applyFont="1" applyBorder="1" applyAlignment="1" applyProtection="1">
      <alignment horizontal="center" vertical="center"/>
      <protection locked="0"/>
    </xf>
    <xf numFmtId="0" fontId="29" fillId="0" borderId="38" xfId="0" applyFont="1" applyBorder="1" applyAlignment="1" applyProtection="1">
      <alignment horizontal="center" vertical="center"/>
      <protection locked="0"/>
    </xf>
    <xf numFmtId="0" fontId="2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45" xfId="0" applyFont="1" applyBorder="1" applyAlignment="1" applyProtection="1">
      <alignment horizontal="center" vertical="center"/>
      <protection locked="0"/>
    </xf>
    <xf numFmtId="0" fontId="19" fillId="0" borderId="40" xfId="0" applyFont="1" applyBorder="1" applyAlignment="1">
      <alignment horizontal="center" vertical="center"/>
    </xf>
    <xf numFmtId="0" fontId="19" fillId="9" borderId="21" xfId="0" applyFont="1" applyFill="1" applyBorder="1" applyAlignment="1">
      <alignment horizontal="center" vertical="center"/>
    </xf>
    <xf numFmtId="0" fontId="19" fillId="9" borderId="47" xfId="0" applyFont="1" applyFill="1" applyBorder="1" applyAlignment="1">
      <alignment horizontal="center" vertical="center"/>
    </xf>
    <xf numFmtId="0" fontId="19" fillId="9" borderId="40" xfId="0" applyFont="1" applyFill="1" applyBorder="1" applyAlignment="1">
      <alignment horizontal="center" vertical="center"/>
    </xf>
    <xf numFmtId="0" fontId="19" fillId="9" borderId="48" xfId="0" applyFont="1" applyFill="1" applyBorder="1" applyAlignment="1">
      <alignment horizontal="center" vertical="center"/>
    </xf>
    <xf numFmtId="0" fontId="16" fillId="9" borderId="21" xfId="0" applyFont="1" applyFill="1" applyBorder="1" applyAlignment="1">
      <alignment horizontal="center" vertical="center"/>
    </xf>
    <xf numFmtId="0" fontId="16" fillId="9" borderId="47" xfId="0" applyFont="1" applyFill="1" applyBorder="1" applyAlignment="1">
      <alignment horizontal="center" vertical="center"/>
    </xf>
    <xf numFmtId="49" fontId="5" fillId="0" borderId="0" xfId="0" applyNumberFormat="1" applyFont="1"/>
    <xf numFmtId="0" fontId="9" fillId="0" borderId="0" xfId="0" applyFont="1" applyAlignment="1">
      <alignment vertical="center"/>
    </xf>
    <xf numFmtId="0" fontId="5" fillId="0" borderId="0" xfId="0" applyFont="1"/>
    <xf numFmtId="0" fontId="7" fillId="0" borderId="0" xfId="0" applyFont="1" applyAlignment="1">
      <alignment vertical="center"/>
    </xf>
    <xf numFmtId="177" fontId="0" fillId="0" borderId="0" xfId="0" applyNumberFormat="1"/>
    <xf numFmtId="0" fontId="5" fillId="0" borderId="0" xfId="0" applyFont="1" applyAlignment="1">
      <alignment horizontal="left" vertical="center"/>
    </xf>
    <xf numFmtId="0" fontId="10" fillId="0" borderId="0" xfId="0" applyFont="1" applyAlignment="1">
      <alignment horizontal="center" vertical="center"/>
    </xf>
    <xf numFmtId="49" fontId="0" fillId="0" borderId="0" xfId="0" applyNumberFormat="1" applyAlignment="1">
      <alignment vertical="center"/>
    </xf>
    <xf numFmtId="0" fontId="0" fillId="0" borderId="0" xfId="0" applyAlignment="1">
      <alignment horizontal="center" vertical="center" shrinkToFit="1"/>
    </xf>
    <xf numFmtId="0" fontId="8" fillId="7" borderId="0" xfId="0" applyFont="1" applyFill="1" applyAlignment="1">
      <alignment horizontal="center" vertical="center" shrinkToFit="1"/>
    </xf>
    <xf numFmtId="0" fontId="8" fillId="7" borderId="0" xfId="0" applyFont="1" applyFill="1" applyAlignment="1">
      <alignment vertical="center" shrinkToFit="1"/>
    </xf>
    <xf numFmtId="0" fontId="8" fillId="10" borderId="0" xfId="0" applyFont="1" applyFill="1" applyAlignment="1">
      <alignment horizontal="center" vertical="center" shrinkToFit="1"/>
    </xf>
    <xf numFmtId="0" fontId="8" fillId="10" borderId="0" xfId="0" applyFont="1" applyFill="1" applyAlignment="1">
      <alignment vertical="center" shrinkToFit="1"/>
    </xf>
    <xf numFmtId="0" fontId="8" fillId="0" borderId="0" xfId="0" applyFont="1" applyAlignment="1">
      <alignment vertical="center" shrinkToFi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wrapText="1"/>
    </xf>
    <xf numFmtId="0" fontId="5" fillId="0" borderId="12" xfId="0" applyFont="1" applyBorder="1" applyAlignment="1">
      <alignment horizontal="center" vertical="center" textRotation="255"/>
    </xf>
    <xf numFmtId="49" fontId="5" fillId="0" borderId="1" xfId="0" applyNumberFormat="1" applyFont="1" applyBorder="1" applyAlignment="1">
      <alignment horizontal="center" vertical="center" textRotation="255"/>
    </xf>
    <xf numFmtId="49" fontId="0" fillId="0" borderId="13" xfId="0" applyNumberFormat="1" applyBorder="1" applyAlignment="1">
      <alignment vertical="center" textRotation="255"/>
    </xf>
    <xf numFmtId="0" fontId="0" fillId="0" borderId="0" xfId="0" applyAlignment="1">
      <alignment vertical="center" textRotation="255"/>
    </xf>
    <xf numFmtId="0" fontId="5" fillId="0" borderId="1" xfId="0" applyFont="1" applyBorder="1" applyAlignment="1">
      <alignment vertical="center" textRotation="255"/>
    </xf>
    <xf numFmtId="0" fontId="0" fillId="0" borderId="1" xfId="0" applyBorder="1" applyAlignment="1">
      <alignment vertical="center" textRotation="255"/>
    </xf>
    <xf numFmtId="0" fontId="4" fillId="6" borderId="1" xfId="0" applyFont="1" applyFill="1" applyBorder="1" applyAlignment="1">
      <alignment horizontal="center" vertical="center"/>
    </xf>
    <xf numFmtId="0" fontId="6" fillId="6" borderId="1" xfId="0" applyFont="1" applyFill="1" applyBorder="1" applyAlignment="1">
      <alignment horizontal="center" vertical="center"/>
    </xf>
    <xf numFmtId="0" fontId="0" fillId="6" borderId="1" xfId="0" applyFill="1" applyBorder="1" applyAlignment="1">
      <alignment horizontal="center" vertical="center" shrinkToFit="1"/>
    </xf>
    <xf numFmtId="0" fontId="0" fillId="6" borderId="12" xfId="0" applyFill="1" applyBorder="1" applyAlignment="1">
      <alignment horizontal="center" vertical="center"/>
    </xf>
    <xf numFmtId="49" fontId="0" fillId="6" borderId="1" xfId="0" applyNumberFormat="1" applyFill="1" applyBorder="1" applyAlignment="1">
      <alignment horizontal="center" vertical="center"/>
    </xf>
    <xf numFmtId="49" fontId="0" fillId="6" borderId="13" xfId="0" applyNumberFormat="1" applyFill="1" applyBorder="1" applyAlignment="1">
      <alignment horizontal="center" vertical="center"/>
    </xf>
    <xf numFmtId="0" fontId="11" fillId="6" borderId="12" xfId="0" applyFont="1" applyFill="1" applyBorder="1" applyAlignment="1">
      <alignment horizontal="center" vertical="center"/>
    </xf>
    <xf numFmtId="0" fontId="5" fillId="0" borderId="0" xfId="0" applyFont="1" applyAlignment="1">
      <alignment horizontal="center" vertical="center"/>
    </xf>
    <xf numFmtId="14" fontId="0" fillId="0" borderId="0" xfId="0" applyNumberFormat="1" applyAlignment="1">
      <alignment horizontal="left" vertical="center"/>
    </xf>
    <xf numFmtId="0" fontId="5" fillId="0" borderId="1" xfId="0" applyFont="1" applyBorder="1" applyAlignment="1">
      <alignment horizontal="center" vertical="center"/>
    </xf>
    <xf numFmtId="14" fontId="5" fillId="0" borderId="0" xfId="0" applyNumberFormat="1" applyFont="1" applyAlignment="1">
      <alignment horizontal="left" vertical="center"/>
    </xf>
    <xf numFmtId="0" fontId="5" fillId="0" borderId="0" xfId="0" applyFont="1" applyAlignment="1">
      <alignment shrinkToFit="1"/>
    </xf>
    <xf numFmtId="0" fontId="1" fillId="0" borderId="0" xfId="2">
      <alignment vertical="center"/>
    </xf>
    <xf numFmtId="0" fontId="1" fillId="0" borderId="0" xfId="2" applyAlignment="1">
      <alignment horizontal="left" vertical="center" shrinkToFit="1"/>
    </xf>
    <xf numFmtId="0" fontId="33" fillId="0" borderId="0" xfId="2" applyFont="1">
      <alignment vertical="center"/>
    </xf>
    <xf numFmtId="0" fontId="34" fillId="0" borderId="0" xfId="2" applyFont="1">
      <alignment vertical="center"/>
    </xf>
    <xf numFmtId="0" fontId="31" fillId="0" borderId="1" xfId="2" applyFont="1" applyBorder="1" applyAlignment="1">
      <alignment horizontal="left" vertical="center"/>
    </xf>
    <xf numFmtId="0" fontId="31" fillId="0" borderId="1" xfId="2" applyFont="1" applyBorder="1" applyAlignment="1">
      <alignment horizontal="left" vertical="center" shrinkToFit="1"/>
    </xf>
    <xf numFmtId="0" fontId="35" fillId="0" borderId="0" xfId="2" applyFont="1">
      <alignment vertical="center"/>
    </xf>
    <xf numFmtId="0" fontId="36" fillId="0" borderId="69" xfId="0" applyFont="1" applyBorder="1" applyAlignment="1" applyProtection="1">
      <alignment horizontal="left" vertical="center"/>
      <protection locked="0"/>
    </xf>
    <xf numFmtId="0" fontId="36" fillId="0" borderId="0" xfId="0" applyFont="1" applyAlignment="1" applyProtection="1">
      <alignment horizontal="left" vertical="center"/>
      <protection locked="0"/>
    </xf>
    <xf numFmtId="49" fontId="11" fillId="4" borderId="5" xfId="0" applyNumberFormat="1" applyFont="1" applyFill="1" applyBorder="1" applyAlignment="1" applyProtection="1">
      <alignment horizontal="center" vertical="center"/>
      <protection locked="0"/>
    </xf>
    <xf numFmtId="49" fontId="11" fillId="4" borderId="28" xfId="0" applyNumberFormat="1"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49" fontId="0" fillId="0" borderId="0" xfId="0" applyNumberFormat="1" applyAlignment="1">
      <alignment horizontal="left" vertical="top"/>
    </xf>
    <xf numFmtId="0" fontId="14" fillId="5" borderId="0" xfId="0" applyFont="1" applyFill="1" applyAlignment="1" applyProtection="1">
      <alignment horizontal="center" vertical="center"/>
      <protection hidden="1"/>
    </xf>
    <xf numFmtId="0" fontId="30" fillId="7" borderId="20" xfId="0" applyFont="1" applyFill="1" applyBorder="1" applyAlignment="1">
      <alignment horizontal="center" vertical="center" shrinkToFit="1"/>
    </xf>
    <xf numFmtId="0" fontId="30" fillId="10" borderId="20" xfId="0" applyFont="1" applyFill="1" applyBorder="1" applyAlignment="1">
      <alignment horizontal="center" vertical="center" shrinkToFit="1"/>
    </xf>
    <xf numFmtId="0" fontId="11" fillId="11" borderId="1"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0" fontId="11" fillId="4" borderId="6" xfId="0" applyFont="1" applyFill="1"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11" fillId="4"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7" fillId="0" borderId="0" xfId="0" applyFont="1" applyAlignment="1">
      <alignment horizontal="center" vertical="center"/>
    </xf>
    <xf numFmtId="0" fontId="0" fillId="0" borderId="8" xfId="0" applyBorder="1" applyAlignment="1">
      <alignment horizontal="center" vertical="center" shrinkToFit="1"/>
    </xf>
    <xf numFmtId="176" fontId="11" fillId="0" borderId="0" xfId="0" applyNumberFormat="1" applyFont="1" applyAlignment="1">
      <alignment horizontal="center" vertical="center"/>
    </xf>
    <xf numFmtId="0" fontId="0" fillId="7" borderId="26" xfId="0" applyFill="1" applyBorder="1" applyAlignment="1">
      <alignment horizontal="center" vertical="center" textRotation="255" wrapText="1" shrinkToFit="1"/>
    </xf>
    <xf numFmtId="0" fontId="0" fillId="7" borderId="27" xfId="0" applyFill="1" applyBorder="1" applyAlignment="1">
      <alignment horizontal="center" vertical="center" textRotation="255" shrinkToFit="1"/>
    </xf>
    <xf numFmtId="0" fontId="4" fillId="0" borderId="1" xfId="0" applyFont="1" applyBorder="1" applyAlignment="1">
      <alignment horizontal="center" vertical="center"/>
    </xf>
    <xf numFmtId="0" fontId="0" fillId="0" borderId="1" xfId="0" applyBorder="1" applyAlignment="1">
      <alignment horizontal="center" vertical="center" shrinkToFit="1"/>
    </xf>
    <xf numFmtId="0" fontId="11" fillId="4" borderId="1" xfId="0" applyFont="1" applyFill="1" applyBorder="1" applyAlignment="1" applyProtection="1">
      <alignment horizontal="center" vertical="center" shrinkToFit="1"/>
      <protection locked="0"/>
    </xf>
    <xf numFmtId="0" fontId="0" fillId="0" borderId="5" xfId="0" applyBorder="1" applyAlignment="1">
      <alignment horizontal="center" vertical="center" wrapText="1"/>
    </xf>
    <xf numFmtId="0" fontId="5" fillId="0" borderId="28" xfId="0" applyFont="1" applyBorder="1" applyAlignment="1">
      <alignment horizontal="center" vertical="center"/>
    </xf>
    <xf numFmtId="49" fontId="11" fillId="6" borderId="5" xfId="0" applyNumberFormat="1" applyFont="1" applyFill="1" applyBorder="1" applyAlignment="1">
      <alignment horizontal="center" vertical="center"/>
    </xf>
    <xf numFmtId="49" fontId="11" fillId="6" borderId="28" xfId="0" applyNumberFormat="1" applyFont="1" applyFill="1" applyBorder="1" applyAlignment="1">
      <alignment horizontal="center" vertical="center"/>
    </xf>
    <xf numFmtId="0" fontId="5" fillId="0" borderId="1" xfId="0" applyFont="1" applyBorder="1" applyAlignment="1">
      <alignment horizontal="center" vertical="center"/>
    </xf>
    <xf numFmtId="0" fontId="4" fillId="0" borderId="7" xfId="0" applyFont="1" applyBorder="1" applyAlignment="1">
      <alignment horizontal="center" vertical="center" textRotation="255"/>
    </xf>
    <xf numFmtId="0" fontId="4" fillId="0" borderId="4" xfId="0" applyFont="1" applyBorder="1" applyAlignment="1">
      <alignment horizontal="center" vertical="center" textRotation="255"/>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4" fillId="7" borderId="7" xfId="0" applyFont="1" applyFill="1" applyBorder="1" applyAlignment="1">
      <alignment horizontal="center" vertical="center" textRotation="255" wrapText="1"/>
    </xf>
    <xf numFmtId="0" fontId="4" fillId="7" borderId="4" xfId="0" applyFont="1" applyFill="1" applyBorder="1" applyAlignment="1">
      <alignment horizontal="center" vertical="center" textRotation="255" wrapText="1"/>
    </xf>
    <xf numFmtId="0" fontId="4" fillId="0" borderId="7"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0" fillId="7" borderId="7" xfId="0" applyFill="1" applyBorder="1" applyAlignment="1">
      <alignment horizontal="center" vertical="center" textRotation="255" wrapText="1" shrinkToFit="1"/>
    </xf>
    <xf numFmtId="0" fontId="0" fillId="7" borderId="4" xfId="0" applyFill="1" applyBorder="1" applyAlignment="1">
      <alignment horizontal="center" vertical="center" textRotation="255" shrinkToFit="1"/>
    </xf>
    <xf numFmtId="0" fontId="7" fillId="0" borderId="0" xfId="0" applyFont="1" applyAlignment="1">
      <alignment horizontal="right" vertical="center"/>
    </xf>
    <xf numFmtId="0" fontId="37" fillId="0" borderId="3" xfId="0" applyFont="1" applyBorder="1" applyAlignment="1">
      <alignment horizontal="center" vertical="center" shrinkToFit="1"/>
    </xf>
    <xf numFmtId="0" fontId="17" fillId="0" borderId="0" xfId="0" applyFont="1" applyAlignment="1">
      <alignment horizontal="center" vertical="center"/>
    </xf>
    <xf numFmtId="0" fontId="18" fillId="8" borderId="38" xfId="0" applyFont="1" applyFill="1" applyBorder="1" applyAlignment="1">
      <alignment horizontal="center" vertical="center"/>
    </xf>
    <xf numFmtId="0" fontId="18" fillId="8" borderId="21" xfId="0" applyFont="1" applyFill="1" applyBorder="1" applyAlignment="1">
      <alignment horizontal="center" vertical="center"/>
    </xf>
    <xf numFmtId="0" fontId="18" fillId="8" borderId="18" xfId="0" applyFont="1" applyFill="1" applyBorder="1" applyAlignment="1">
      <alignment horizontal="center" vertical="center"/>
    </xf>
    <xf numFmtId="0" fontId="16" fillId="8" borderId="41" xfId="0" applyFont="1" applyFill="1" applyBorder="1" applyAlignment="1">
      <alignment horizontal="center" vertical="center"/>
    </xf>
    <xf numFmtId="0" fontId="20" fillId="8" borderId="42" xfId="0" applyFont="1" applyFill="1" applyBorder="1" applyAlignment="1">
      <alignment horizontal="center" vertical="center"/>
    </xf>
    <xf numFmtId="0" fontId="16" fillId="8" borderId="43" xfId="0" applyFont="1" applyFill="1" applyBorder="1" applyAlignment="1">
      <alignment horizontal="center" vertical="center"/>
    </xf>
    <xf numFmtId="0" fontId="16" fillId="8" borderId="44" xfId="0" applyFont="1" applyFill="1" applyBorder="1" applyAlignment="1">
      <alignment horizontal="center" vertical="center"/>
    </xf>
    <xf numFmtId="0" fontId="20" fillId="8" borderId="45" xfId="0" applyFont="1" applyFill="1" applyBorder="1" applyAlignment="1">
      <alignment horizontal="center" vertical="center"/>
    </xf>
    <xf numFmtId="0" fontId="16" fillId="0" borderId="49" xfId="0" applyFont="1" applyBorder="1" applyAlignment="1">
      <alignment horizontal="center" vertical="center" shrinkToFit="1"/>
    </xf>
    <xf numFmtId="0" fontId="16" fillId="0" borderId="31" xfId="0" applyFont="1" applyBorder="1" applyAlignment="1">
      <alignment horizontal="center" vertical="center" shrinkToFit="1"/>
    </xf>
    <xf numFmtId="0" fontId="18" fillId="0" borderId="38" xfId="0" applyFont="1" applyBorder="1" applyAlignment="1">
      <alignment horizontal="center" vertical="center"/>
    </xf>
    <xf numFmtId="0" fontId="18" fillId="0" borderId="21" xfId="0" applyFont="1" applyBorder="1" applyAlignment="1">
      <alignment horizontal="center" vertical="center"/>
    </xf>
    <xf numFmtId="0" fontId="18" fillId="0" borderId="18" xfId="0" applyFont="1" applyBorder="1" applyAlignment="1">
      <alignment horizontal="center" vertical="center"/>
    </xf>
    <xf numFmtId="0" fontId="23" fillId="0" borderId="30" xfId="0" applyFont="1" applyBorder="1" applyAlignment="1">
      <alignment horizontal="center" vertical="center" shrinkToFit="1"/>
    </xf>
    <xf numFmtId="0" fontId="16" fillId="8" borderId="38" xfId="0" applyFont="1" applyFill="1" applyBorder="1" applyAlignment="1">
      <alignment horizontal="center" vertical="center"/>
    </xf>
    <xf numFmtId="0" fontId="20" fillId="8" borderId="18" xfId="0" applyFont="1" applyFill="1" applyBorder="1" applyAlignment="1">
      <alignment horizontal="center" vertical="center"/>
    </xf>
    <xf numFmtId="0" fontId="16" fillId="0" borderId="44" xfId="0" applyFont="1" applyBorder="1" applyAlignment="1">
      <alignment horizontal="center" vertical="center"/>
    </xf>
    <xf numFmtId="0" fontId="20" fillId="0" borderId="45" xfId="0" applyFont="1" applyBorder="1" applyAlignment="1">
      <alignment horizontal="center" vertical="center"/>
    </xf>
    <xf numFmtId="0" fontId="16" fillId="0" borderId="41" xfId="0" applyFont="1" applyBorder="1" applyAlignment="1">
      <alignment horizontal="center" vertical="center"/>
    </xf>
    <xf numFmtId="0" fontId="20"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38" xfId="0" applyFont="1" applyBorder="1" applyAlignment="1">
      <alignment horizontal="center" vertical="center"/>
    </xf>
    <xf numFmtId="0" fontId="20" fillId="0" borderId="18" xfId="0" applyFont="1" applyBorder="1" applyAlignment="1">
      <alignment horizontal="center" vertical="center"/>
    </xf>
    <xf numFmtId="0" fontId="21" fillId="0" borderId="38" xfId="0" applyFont="1" applyBorder="1" applyAlignment="1">
      <alignment horizontal="center" vertical="center"/>
    </xf>
    <xf numFmtId="0" fontId="21" fillId="0" borderId="21" xfId="0" applyFont="1" applyBorder="1" applyAlignment="1">
      <alignment horizontal="center" vertical="center"/>
    </xf>
    <xf numFmtId="0" fontId="21" fillId="0" borderId="18" xfId="0" applyFont="1" applyBorder="1" applyAlignment="1">
      <alignment horizontal="center" vertical="center"/>
    </xf>
    <xf numFmtId="0" fontId="22" fillId="0" borderId="0" xfId="0" applyFont="1" applyAlignment="1">
      <alignment horizontal="center" vertical="center"/>
    </xf>
    <xf numFmtId="0" fontId="16" fillId="0" borderId="49"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6" fillId="8" borderId="42" xfId="0" applyFont="1" applyFill="1" applyBorder="1" applyAlignment="1">
      <alignment horizontal="center" vertical="center"/>
    </xf>
    <xf numFmtId="0" fontId="20" fillId="0" borderId="38" xfId="0" applyFont="1" applyBorder="1" applyAlignment="1">
      <alignment horizontal="center" vertical="center"/>
    </xf>
    <xf numFmtId="0" fontId="20" fillId="0" borderId="21" xfId="0" applyFont="1" applyBorder="1" applyAlignment="1">
      <alignment horizontal="center" vertical="center"/>
    </xf>
    <xf numFmtId="0" fontId="20" fillId="0" borderId="60" xfId="0" applyFont="1" applyBorder="1" applyAlignment="1">
      <alignment horizontal="center" vertical="center"/>
    </xf>
    <xf numFmtId="0" fontId="20" fillId="0" borderId="2" xfId="0" applyFont="1" applyBorder="1" applyAlignment="1">
      <alignment horizontal="center" vertical="center"/>
    </xf>
    <xf numFmtId="0" fontId="20" fillId="0" borderId="17" xfId="0" applyFont="1" applyBorder="1" applyAlignment="1">
      <alignment horizontal="center" vertical="center"/>
    </xf>
    <xf numFmtId="0" fontId="20" fillId="0" borderId="5" xfId="0" applyFont="1" applyBorder="1" applyAlignment="1">
      <alignment horizontal="center" vertical="center"/>
    </xf>
    <xf numFmtId="0" fontId="20" fillId="0" borderId="28" xfId="0" applyFont="1" applyBorder="1" applyAlignment="1">
      <alignment horizontal="center" vertical="center"/>
    </xf>
    <xf numFmtId="0" fontId="24" fillId="0" borderId="0" xfId="0" applyFont="1" applyAlignment="1">
      <alignment horizontal="center" vertical="center"/>
    </xf>
    <xf numFmtId="0" fontId="6" fillId="0" borderId="23"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25" fillId="0" borderId="0" xfId="0" applyFont="1" applyAlignment="1">
      <alignment horizontal="left"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8" fillId="0" borderId="40" xfId="0" applyFont="1" applyBorder="1" applyAlignment="1">
      <alignment horizontal="center" vertical="center" wrapText="1"/>
    </xf>
    <xf numFmtId="0" fontId="28" fillId="0" borderId="64" xfId="0" applyFont="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6" fillId="0" borderId="0" xfId="0" applyFont="1" applyAlignment="1">
      <alignment horizontal="distributed" vertical="center"/>
    </xf>
    <xf numFmtId="0" fontId="25" fillId="0" borderId="29" xfId="0" applyFont="1" applyBorder="1" applyAlignment="1">
      <alignment horizontal="left"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16" fillId="0" borderId="21" xfId="0" applyFont="1" applyBorder="1" applyAlignment="1">
      <alignment horizontal="center" vertical="center"/>
    </xf>
    <xf numFmtId="0" fontId="16" fillId="0" borderId="18" xfId="0" applyFont="1" applyBorder="1" applyAlignment="1">
      <alignment horizontal="center" vertical="center"/>
    </xf>
    <xf numFmtId="0" fontId="20" fillId="0" borderId="61" xfId="0" applyFont="1" applyBorder="1" applyAlignment="1">
      <alignment horizontal="center" vertical="center"/>
    </xf>
    <xf numFmtId="0" fontId="20" fillId="0" borderId="3" xfId="0" applyFont="1" applyBorder="1" applyAlignment="1">
      <alignment horizontal="center" vertical="center"/>
    </xf>
    <xf numFmtId="0" fontId="20" fillId="0" borderId="66" xfId="0" applyFont="1" applyBorder="1" applyAlignment="1">
      <alignment horizontal="center" vertical="center"/>
    </xf>
    <xf numFmtId="0" fontId="20" fillId="0" borderId="20" xfId="0" applyFont="1" applyBorder="1" applyAlignment="1">
      <alignment horizontal="center" vertical="center"/>
    </xf>
    <xf numFmtId="0" fontId="20" fillId="0" borderId="19" xfId="0" applyFont="1" applyBorder="1" applyAlignment="1">
      <alignment horizontal="center" vertical="center"/>
    </xf>
    <xf numFmtId="0" fontId="20" fillId="0" borderId="62" xfId="0" applyFont="1" applyBorder="1" applyAlignment="1">
      <alignment horizontal="center" vertical="center"/>
    </xf>
    <xf numFmtId="0" fontId="20" fillId="0" borderId="49"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49"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0" borderId="49"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39" xfId="0" applyFont="1" applyBorder="1" applyAlignment="1">
      <alignment horizontal="center" vertical="center"/>
    </xf>
    <xf numFmtId="0" fontId="20" fillId="0" borderId="29" xfId="0" applyFont="1" applyBorder="1" applyAlignment="1">
      <alignment horizontal="center" vertical="center"/>
    </xf>
    <xf numFmtId="0" fontId="20" fillId="0" borderId="34" xfId="0" applyFont="1" applyBorder="1" applyAlignment="1" applyProtection="1">
      <alignment horizontal="center" vertical="center"/>
      <protection locked="0"/>
    </xf>
    <xf numFmtId="0" fontId="20" fillId="0" borderId="67" xfId="0"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20" fillId="0" borderId="68" xfId="0" applyFont="1" applyBorder="1" applyAlignment="1" applyProtection="1">
      <alignment horizontal="center" vertical="center"/>
      <protection locked="0"/>
    </xf>
    <xf numFmtId="0" fontId="34" fillId="0" borderId="0" xfId="2" applyFont="1" applyAlignment="1">
      <alignment horizontal="center" vertical="center"/>
    </xf>
  </cellXfs>
  <cellStyles count="3">
    <cellStyle name="標準" xfId="0" builtinId="0"/>
    <cellStyle name="標準 2" xfId="2" xr:uid="{19829AF6-09CD-421F-8F3E-1C8451DC77FD}"/>
    <cellStyle name="標準_エントリー表" xfId="1" xr:uid="{00000000-0005-0000-0000-000001000000}"/>
  </cellStyles>
  <dxfs count="7">
    <dxf>
      <fill>
        <patternFill>
          <bgColor rgb="FFFF33CC"/>
        </patternFill>
      </fill>
    </dxf>
    <dxf>
      <fill>
        <patternFill>
          <bgColor rgb="FFFF33CC"/>
        </patternFill>
      </fill>
    </dxf>
    <dxf>
      <fill>
        <patternFill>
          <bgColor rgb="FFFF0000"/>
        </patternFill>
      </fill>
    </dxf>
    <dxf>
      <fill>
        <patternFill>
          <bgColor rgb="FFFF66CC"/>
        </patternFill>
      </fill>
    </dxf>
    <dxf>
      <fill>
        <patternFill>
          <bgColor theme="9" tint="0.79998168889431442"/>
        </patternFill>
      </fill>
    </dxf>
    <dxf>
      <fill>
        <patternFill>
          <bgColor theme="4" tint="0.79998168889431442"/>
        </patternFill>
      </fill>
    </dxf>
    <dxf>
      <fill>
        <patternFill>
          <bgColor rgb="FFFF33CC"/>
        </patternFill>
      </fill>
    </dxf>
  </dxfs>
  <tableStyles count="0" defaultTableStyle="TableStyleMedium9" defaultPivotStyle="PivotStyleLight16"/>
  <colors>
    <mruColors>
      <color rgb="FFFF33CC"/>
      <color rgb="FFFF66CC"/>
      <color rgb="FFFF3399"/>
      <color rgb="FFCA00A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121920</xdr:rowOff>
    </xdr:from>
    <xdr:to>
      <xdr:col>3</xdr:col>
      <xdr:colOff>518160</xdr:colOff>
      <xdr:row>33</xdr:row>
      <xdr:rowOff>106680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219200" y="5151120"/>
          <a:ext cx="1127760" cy="487680"/>
        </a:xfrm>
        <a:prstGeom prst="wedgeRoundRectCallout">
          <a:avLst>
            <a:gd name="adj1" fmla="val 58350"/>
            <a:gd name="adj2" fmla="val -123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男女を選択</a:t>
          </a:r>
          <a:endParaRPr lang="ja-JP" altLang="ja-JP"/>
        </a:p>
        <a:p>
          <a:pPr algn="ctr"/>
          <a:endParaRPr kumimoji="1" lang="ja-JP" altLang="en-US" sz="1100"/>
        </a:p>
      </xdr:txBody>
    </xdr:sp>
    <xdr:clientData/>
  </xdr:twoCellAnchor>
  <xdr:twoCellAnchor>
    <xdr:from>
      <xdr:col>3</xdr:col>
      <xdr:colOff>563880</xdr:colOff>
      <xdr:row>30</xdr:row>
      <xdr:rowOff>121920</xdr:rowOff>
    </xdr:from>
    <xdr:to>
      <xdr:col>6</xdr:col>
      <xdr:colOff>220980</xdr:colOff>
      <xdr:row>33</xdr:row>
      <xdr:rowOff>106680</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2392680" y="5151120"/>
          <a:ext cx="1485900" cy="487680"/>
        </a:xfrm>
        <a:prstGeom prst="wedgeRoundRectCallout">
          <a:avLst>
            <a:gd name="adj1" fmla="val -6335"/>
            <a:gd name="adj2" fmla="val -12812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誕生日を</a:t>
          </a:r>
          <a:r>
            <a:rPr kumimoji="1" lang="en-US" altLang="ja-JP" sz="1100">
              <a:solidFill>
                <a:schemeClr val="dk1"/>
              </a:solidFill>
              <a:latin typeface="+mn-lt"/>
              <a:ea typeface="+mn-ea"/>
              <a:cs typeface="+mn-cs"/>
            </a:rPr>
            <a:t>6</a:t>
          </a:r>
          <a:r>
            <a:rPr kumimoji="1" lang="ja-JP" altLang="ja-JP" sz="1100">
              <a:solidFill>
                <a:schemeClr val="dk1"/>
              </a:solidFill>
              <a:latin typeface="+mn-lt"/>
              <a:ea typeface="+mn-ea"/>
              <a:cs typeface="+mn-cs"/>
            </a:rPr>
            <a:t>桁で入力</a:t>
          </a:r>
          <a:endParaRPr kumimoji="1" lang="ja-JP" altLang="en-US" sz="1100"/>
        </a:p>
      </xdr:txBody>
    </xdr:sp>
    <xdr:clientData/>
  </xdr:twoCellAnchor>
  <xdr:twoCellAnchor>
    <xdr:from>
      <xdr:col>4</xdr:col>
      <xdr:colOff>457200</xdr:colOff>
      <xdr:row>34</xdr:row>
      <xdr:rowOff>0</xdr:rowOff>
    </xdr:from>
    <xdr:to>
      <xdr:col>8</xdr:col>
      <xdr:colOff>99060</xdr:colOff>
      <xdr:row>38</xdr:row>
      <xdr:rowOff>83820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2895600" y="5699760"/>
          <a:ext cx="2080260" cy="754380"/>
        </a:xfrm>
        <a:prstGeom prst="wedgeRoundRectCallout">
          <a:avLst>
            <a:gd name="adj1" fmla="val 18561"/>
            <a:gd name="adj2" fmla="val -16013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学年、年齢、出場区分は誕生日から自動計算しています</a:t>
          </a:r>
          <a:endParaRPr lang="ja-JP" altLang="ja-JP"/>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twoCellAnchor>
    <xdr:from>
      <xdr:col>8</xdr:col>
      <xdr:colOff>487680</xdr:colOff>
      <xdr:row>29</xdr:row>
      <xdr:rowOff>22860</xdr:rowOff>
    </xdr:from>
    <xdr:to>
      <xdr:col>14</xdr:col>
      <xdr:colOff>76200</xdr:colOff>
      <xdr:row>33</xdr:row>
      <xdr:rowOff>60960</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364480" y="4884420"/>
          <a:ext cx="3246120" cy="7086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参加する種目を選択して距離・タイムを入力</a:t>
          </a:r>
          <a:endParaRPr kumimoji="1" lang="en-US" altLang="ja-JP" sz="1100"/>
        </a:p>
        <a:p>
          <a:pPr algn="l"/>
          <a:r>
            <a:rPr kumimoji="1" lang="ja-JP" altLang="en-US" sz="1100"/>
            <a:t>リレーに出場する場合は、該当する部分へ〇を入れてください</a:t>
          </a:r>
        </a:p>
      </xdr:txBody>
    </xdr:sp>
    <xdr:clientData/>
  </xdr:twoCellAnchor>
  <xdr:twoCellAnchor>
    <xdr:from>
      <xdr:col>0</xdr:col>
      <xdr:colOff>144780</xdr:colOff>
      <xdr:row>39</xdr:row>
      <xdr:rowOff>45720</xdr:rowOff>
    </xdr:from>
    <xdr:to>
      <xdr:col>15</xdr:col>
      <xdr:colOff>201930</xdr:colOff>
      <xdr:row>59</xdr:row>
      <xdr:rowOff>99059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44780" y="6583680"/>
          <a:ext cx="9201150" cy="34061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Ｐゴシック" pitchFamily="50" charset="-128"/>
              <a:ea typeface="ＭＳ Ｐゴシック" pitchFamily="50" charset="-128"/>
            </a:rPr>
            <a:t>エントリー表に入力したデータが，リザルト用のシートに読み込まれるようになっています。入力，修正はすべてエントリー表のシートからお願いいたします。入力場所が分かるように入力するセルの色を黄色にしてあります。</a:t>
          </a:r>
          <a:endParaRPr kumimoji="1" lang="en-US" altLang="ja-JP" sz="1400" b="1">
            <a:latin typeface="ＭＳ Ｐゴシック" pitchFamily="50" charset="-128"/>
            <a:ea typeface="ＭＳ Ｐゴシック" pitchFamily="50" charset="-128"/>
          </a:endParaRPr>
        </a:p>
        <a:p>
          <a:endParaRPr kumimoji="1" lang="en-US" altLang="ja-JP" sz="1400" b="1">
            <a:latin typeface="ＭＳ Ｐゴシック" pitchFamily="50" charset="-128"/>
            <a:ea typeface="ＭＳ Ｐゴシック" pitchFamily="50" charset="-128"/>
          </a:endParaRPr>
        </a:p>
        <a:p>
          <a:r>
            <a:rPr kumimoji="1" lang="ja-JP" altLang="en-US" sz="1400" b="1">
              <a:solidFill>
                <a:schemeClr val="dk1"/>
              </a:solidFill>
              <a:effectLst/>
              <a:latin typeface="ＭＳ Ｐゴシック" pitchFamily="50" charset="-128"/>
              <a:ea typeface="ＭＳ Ｐゴシック" pitchFamily="50" charset="-128"/>
              <a:cs typeface="+mn-cs"/>
            </a:rPr>
            <a:t>入力しましたタイム</a:t>
          </a:r>
          <a:r>
            <a:rPr kumimoji="1" lang="ja-JP" altLang="ja-JP" sz="1400" b="1">
              <a:solidFill>
                <a:schemeClr val="dk1"/>
              </a:solidFill>
              <a:effectLst/>
              <a:latin typeface="ＭＳ Ｐゴシック" pitchFamily="50" charset="-128"/>
              <a:ea typeface="ＭＳ Ｐゴシック" pitchFamily="50" charset="-128"/>
              <a:cs typeface="+mn-cs"/>
            </a:rPr>
            <a:t>で，</a:t>
          </a:r>
          <a:r>
            <a:rPr kumimoji="1" lang="ja-JP" altLang="en-US" sz="1400" b="1">
              <a:solidFill>
                <a:schemeClr val="dk1"/>
              </a:solidFill>
              <a:effectLst/>
              <a:latin typeface="ＭＳ Ｐゴシック" pitchFamily="50" charset="-128"/>
              <a:ea typeface="ＭＳ Ｐゴシック" pitchFamily="50" charset="-128"/>
              <a:cs typeface="+mn-cs"/>
            </a:rPr>
            <a:t>出発組</a:t>
          </a:r>
          <a:r>
            <a:rPr kumimoji="1" lang="ja-JP" altLang="ja-JP" sz="1400" b="1">
              <a:solidFill>
                <a:schemeClr val="dk1"/>
              </a:solidFill>
              <a:effectLst/>
              <a:latin typeface="ＭＳ Ｐゴシック" pitchFamily="50" charset="-128"/>
              <a:ea typeface="ＭＳ Ｐゴシック" pitchFamily="50" charset="-128"/>
              <a:cs typeface="+mn-cs"/>
            </a:rPr>
            <a:t>編成作業を行います。複数</a:t>
          </a:r>
          <a:r>
            <a:rPr kumimoji="1" lang="ja-JP" altLang="en-US" sz="1400" b="1">
              <a:solidFill>
                <a:schemeClr val="dk1"/>
              </a:solidFill>
              <a:effectLst/>
              <a:latin typeface="ＭＳ Ｐゴシック" pitchFamily="50" charset="-128"/>
              <a:ea typeface="ＭＳ Ｐゴシック" pitchFamily="50" charset="-128"/>
              <a:cs typeface="+mn-cs"/>
            </a:rPr>
            <a:t>選手で</a:t>
          </a:r>
          <a:r>
            <a:rPr kumimoji="1" lang="ja-JP" altLang="ja-JP" sz="1400" b="1">
              <a:solidFill>
                <a:schemeClr val="dk1"/>
              </a:solidFill>
              <a:effectLst/>
              <a:latin typeface="ＭＳ Ｐゴシック" pitchFamily="50" charset="-128"/>
              <a:ea typeface="ＭＳ Ｐゴシック" pitchFamily="50" charset="-128"/>
              <a:cs typeface="+mn-cs"/>
            </a:rPr>
            <a:t>同一種目に同じタイムを入力すると，同じ組で泳ぐ</a:t>
          </a:r>
          <a:r>
            <a:rPr kumimoji="1" lang="ja-JP" altLang="en-US" sz="1400" b="1">
              <a:solidFill>
                <a:schemeClr val="dk1"/>
              </a:solidFill>
              <a:effectLst/>
              <a:latin typeface="ＭＳ Ｐゴシック" pitchFamily="50" charset="-128"/>
              <a:ea typeface="ＭＳ Ｐゴシック" pitchFamily="50" charset="-128"/>
              <a:cs typeface="+mn-cs"/>
            </a:rPr>
            <a:t>可能性が高く</a:t>
          </a:r>
          <a:r>
            <a:rPr kumimoji="1" lang="ja-JP" altLang="ja-JP" sz="1400" b="1">
              <a:solidFill>
                <a:schemeClr val="dk1"/>
              </a:solidFill>
              <a:effectLst/>
              <a:latin typeface="ＭＳ Ｐゴシック" pitchFamily="50" charset="-128"/>
              <a:ea typeface="ＭＳ Ｐゴシック" pitchFamily="50" charset="-128"/>
              <a:cs typeface="+mn-cs"/>
            </a:rPr>
            <a:t>なります。大変でも，個々のレベルに応じたタイムを入力してください。</a:t>
          </a:r>
          <a:endParaRPr lang="ja-JP" altLang="ja-JP" sz="1400" b="1">
            <a:effectLst/>
            <a:latin typeface="ＭＳ Ｐゴシック" pitchFamily="50" charset="-128"/>
            <a:ea typeface="ＭＳ Ｐゴシック" pitchFamily="50" charset="-128"/>
          </a:endParaRPr>
        </a:p>
        <a:p>
          <a:endParaRPr kumimoji="1" lang="en-US" altLang="ja-JP" sz="1400" b="1">
            <a:latin typeface="ＭＳ Ｐゴシック" pitchFamily="50" charset="-128"/>
            <a:ea typeface="ＭＳ Ｐゴシック"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400" b="1">
              <a:solidFill>
                <a:schemeClr val="dk1"/>
              </a:solidFill>
              <a:latin typeface="ＭＳ Ｐゴシック" pitchFamily="50" charset="-128"/>
              <a:ea typeface="ＭＳ Ｐゴシック" pitchFamily="50" charset="-128"/>
              <a:cs typeface="+mn-cs"/>
            </a:rPr>
            <a:t>他のシートから選手名などをコピーして貼り付ける際は、「形式を指定して貼り付け」またはＣＴＲＬ　＋　ＡＬＴ　</a:t>
          </a:r>
          <a:r>
            <a:rPr lang="en-US" altLang="ja-JP" sz="1400" b="1">
              <a:solidFill>
                <a:schemeClr val="dk1"/>
              </a:solidFill>
              <a:latin typeface="ＭＳ Ｐゴシック" pitchFamily="50" charset="-128"/>
              <a:ea typeface="ＭＳ Ｐゴシック" pitchFamily="50" charset="-128"/>
              <a:cs typeface="+mn-cs"/>
            </a:rPr>
            <a:t>+</a:t>
          </a:r>
          <a:r>
            <a:rPr lang="ja-JP" altLang="ja-JP" sz="1400" b="1">
              <a:solidFill>
                <a:schemeClr val="dk1"/>
              </a:solidFill>
              <a:latin typeface="ＭＳ Ｐゴシック" pitchFamily="50" charset="-128"/>
              <a:ea typeface="ＭＳ Ｐゴシック" pitchFamily="50" charset="-128"/>
              <a:cs typeface="+mn-cs"/>
            </a:rPr>
            <a:t>　Ｖ　で</a:t>
          </a:r>
          <a:r>
            <a:rPr lang="ja-JP" altLang="ja-JP" sz="1400" b="1" u="sng">
              <a:solidFill>
                <a:schemeClr val="dk1"/>
              </a:solidFill>
              <a:latin typeface="ＭＳ Ｐゴシック" pitchFamily="50" charset="-128"/>
              <a:ea typeface="ＭＳ Ｐゴシック" pitchFamily="50" charset="-128"/>
              <a:cs typeface="+mn-cs"/>
            </a:rPr>
            <a:t>「値」</a:t>
          </a:r>
          <a:r>
            <a:rPr lang="ja-JP" altLang="ja-JP" sz="1400" b="1">
              <a:solidFill>
                <a:schemeClr val="dk1"/>
              </a:solidFill>
              <a:latin typeface="ＭＳ Ｐゴシック" pitchFamily="50" charset="-128"/>
              <a:ea typeface="ＭＳ Ｐゴシック" pitchFamily="50" charset="-128"/>
              <a:cs typeface="+mn-cs"/>
            </a:rPr>
            <a:t>をコピーしてください。</a:t>
          </a:r>
          <a:endParaRPr kumimoji="1" lang="en-US" altLang="ja-JP" sz="1400" b="1">
            <a:latin typeface="ＭＳ Ｐゴシック" pitchFamily="50" charset="-128"/>
            <a:ea typeface="ＭＳ Ｐゴシック" pitchFamily="50" charset="-128"/>
          </a:endParaRPr>
        </a:p>
        <a:p>
          <a:endParaRPr kumimoji="1" lang="en-US" altLang="ja-JP" sz="1400" b="1">
            <a:latin typeface="ＭＳ Ｐゴシック" pitchFamily="50" charset="-128"/>
            <a:ea typeface="ＭＳ Ｐゴシック" pitchFamily="50" charset="-128"/>
          </a:endParaRPr>
        </a:p>
        <a:p>
          <a:r>
            <a:rPr kumimoji="1" lang="ja-JP" altLang="en-US" sz="1400" b="1">
              <a:latin typeface="ＭＳ Ｐゴシック" pitchFamily="50" charset="-128"/>
              <a:ea typeface="ＭＳ Ｐゴシック" pitchFamily="50" charset="-128"/>
            </a:rPr>
            <a:t>提出については，エクセルデータをメールで送信してください。　</a:t>
          </a:r>
          <a:endParaRPr kumimoji="1" lang="en-US" altLang="ja-JP" sz="1400" b="1">
            <a:solidFill>
              <a:srgbClr val="FF0000"/>
            </a:solidFill>
            <a:latin typeface="ＭＳ Ｐゴシック" pitchFamily="50" charset="-128"/>
            <a:ea typeface="ＭＳ Ｐゴシック" pitchFamily="50" charset="-128"/>
          </a:endParaRPr>
        </a:p>
        <a:p>
          <a:r>
            <a:rPr kumimoji="1" lang="ja-JP" altLang="en-US" sz="1400" b="1">
              <a:solidFill>
                <a:srgbClr val="FF0000"/>
              </a:solidFill>
              <a:latin typeface="ＭＳ Ｐゴシック" pitchFamily="50" charset="-128"/>
              <a:ea typeface="ＭＳ Ｐゴシック" pitchFamily="50" charset="-128"/>
            </a:rPr>
            <a:t>なお，エントリー表は</a:t>
          </a:r>
          <a:r>
            <a:rPr kumimoji="1" lang="en-US" altLang="ja-JP" sz="1400" b="1">
              <a:solidFill>
                <a:srgbClr val="FF0000"/>
              </a:solidFill>
              <a:latin typeface="ＭＳ Ｐゴシック" pitchFamily="50" charset="-128"/>
              <a:ea typeface="ＭＳ Ｐゴシック" pitchFamily="50" charset="-128"/>
            </a:rPr>
            <a:t>40</a:t>
          </a:r>
          <a:r>
            <a:rPr kumimoji="1" lang="ja-JP" altLang="en-US" sz="1400" b="1">
              <a:solidFill>
                <a:srgbClr val="FF0000"/>
              </a:solidFill>
              <a:latin typeface="ＭＳ Ｐゴシック" pitchFamily="50" charset="-128"/>
              <a:ea typeface="ＭＳ Ｐゴシック" pitchFamily="50" charset="-128"/>
            </a:rPr>
            <a:t>名まで入力できます。</a:t>
          </a:r>
          <a:r>
            <a:rPr kumimoji="1" lang="en-US" altLang="ja-JP" sz="1400" b="1">
              <a:solidFill>
                <a:srgbClr val="FF0000"/>
              </a:solidFill>
              <a:latin typeface="ＭＳ Ｐゴシック" pitchFamily="50" charset="-128"/>
              <a:ea typeface="ＭＳ Ｐゴシック" pitchFamily="50" charset="-128"/>
            </a:rPr>
            <a:t>41</a:t>
          </a:r>
          <a:r>
            <a:rPr kumimoji="1" lang="ja-JP" altLang="en-US" sz="1400" b="1">
              <a:solidFill>
                <a:srgbClr val="FF0000"/>
              </a:solidFill>
              <a:latin typeface="ＭＳ Ｐゴシック" pitchFamily="50" charset="-128"/>
              <a:ea typeface="ＭＳ Ｐゴシック" pitchFamily="50" charset="-128"/>
            </a:rPr>
            <a:t>名以上参加する場合は、もう一つ別の</a:t>
          </a:r>
          <a:r>
            <a:rPr kumimoji="1" lang="en-US" altLang="ja-JP" sz="1400" b="1">
              <a:solidFill>
                <a:srgbClr val="FF0000"/>
              </a:solidFill>
              <a:latin typeface="ＭＳ Ｐゴシック" pitchFamily="50" charset="-128"/>
              <a:ea typeface="ＭＳ Ｐゴシック" pitchFamily="50" charset="-128"/>
            </a:rPr>
            <a:t>EXCEL</a:t>
          </a:r>
          <a:r>
            <a:rPr kumimoji="1" lang="ja-JP" altLang="en-US" sz="1400" b="1">
              <a:solidFill>
                <a:srgbClr val="FF0000"/>
              </a:solidFill>
              <a:latin typeface="ＭＳ Ｐゴシック" pitchFamily="50" charset="-128"/>
              <a:ea typeface="ＭＳ Ｐゴシック" pitchFamily="50" charset="-128"/>
            </a:rPr>
            <a:t>表を作成し「その２」として入力をお願いいたします。</a:t>
          </a:r>
          <a:endParaRPr kumimoji="1" lang="en-US" altLang="ja-JP" sz="1400" b="1">
            <a:solidFill>
              <a:srgbClr val="FF0000"/>
            </a:solidFill>
            <a:latin typeface="ＭＳ Ｐゴシック" pitchFamily="50" charset="-128"/>
            <a:ea typeface="ＭＳ Ｐゴシック" pitchFamily="50" charset="-128"/>
          </a:endParaRPr>
        </a:p>
        <a:p>
          <a:endParaRPr kumimoji="1" lang="en-US" altLang="ja-JP" sz="1400" b="1">
            <a:solidFill>
              <a:srgbClr val="FF0000"/>
            </a:solidFill>
            <a:latin typeface="ＭＳ Ｐゴシック" pitchFamily="50" charset="-128"/>
            <a:ea typeface="ＭＳ Ｐゴシック"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dk1"/>
              </a:solidFill>
              <a:latin typeface="ＭＳ Ｐゴシック" pitchFamily="50" charset="-128"/>
              <a:ea typeface="ＭＳ Ｐゴシック" pitchFamily="50" charset="-128"/>
              <a:cs typeface="+mn-cs"/>
            </a:rPr>
            <a:t>黄色の選手情報を入力する「行」については、「行の削除」や「追加」は行わないでください。</a:t>
          </a:r>
          <a:endParaRPr lang="ja-JP" altLang="ja-JP" sz="1400">
            <a:latin typeface="ＭＳ Ｐゴシック" pitchFamily="50" charset="-128"/>
            <a:ea typeface="ＭＳ Ｐゴシック" pitchFamily="50" charset="-128"/>
          </a:endParaRPr>
        </a:p>
        <a:p>
          <a:endParaRPr kumimoji="1" lang="en-US" altLang="ja-JP" sz="1400" b="1">
            <a:solidFill>
              <a:srgbClr val="FF0000"/>
            </a:solidFill>
            <a:latin typeface="ＭＳ Ｐゴシック" pitchFamily="50" charset="-128"/>
            <a:ea typeface="ＭＳ Ｐゴシック" pitchFamily="50" charset="-128"/>
          </a:endParaRPr>
        </a:p>
        <a:p>
          <a:endParaRPr kumimoji="1" lang="ja-JP" altLang="en-US" sz="1400" b="1">
            <a:latin typeface="ＭＳ Ｐゴシック" pitchFamily="50" charset="-128"/>
            <a:ea typeface="ＭＳ Ｐゴシック" pitchFamily="50" charset="-128"/>
          </a:endParaRPr>
        </a:p>
      </xdr:txBody>
    </xdr:sp>
    <xdr:clientData/>
  </xdr:twoCellAnchor>
  <xdr:twoCellAnchor>
    <xdr:from>
      <xdr:col>0</xdr:col>
      <xdr:colOff>236220</xdr:colOff>
      <xdr:row>0</xdr:row>
      <xdr:rowOff>76200</xdr:rowOff>
    </xdr:from>
    <xdr:to>
      <xdr:col>3</xdr:col>
      <xdr:colOff>434340</xdr:colOff>
      <xdr:row>3</xdr:row>
      <xdr:rowOff>0</xdr:rowOff>
    </xdr:to>
    <xdr:sp macro="" textlink="">
      <xdr:nvSpPr>
        <xdr:cNvPr id="18" name="フローチャート : 代替処理 17">
          <a:extLst>
            <a:ext uri="{FF2B5EF4-FFF2-40B4-BE49-F238E27FC236}">
              <a16:creationId xmlns:a16="http://schemas.microsoft.com/office/drawing/2014/main" id="{00000000-0008-0000-0000-000012000000}"/>
            </a:ext>
          </a:extLst>
        </xdr:cNvPr>
        <xdr:cNvSpPr/>
      </xdr:nvSpPr>
      <xdr:spPr>
        <a:xfrm>
          <a:off x="236220" y="76200"/>
          <a:ext cx="2026920" cy="426720"/>
        </a:xfrm>
        <a:prstGeom prst="flowChartAlternateProcess">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ctr"/>
          <a:r>
            <a:rPr kumimoji="1" lang="ja-JP" altLang="en-US" sz="2400">
              <a:solidFill>
                <a:srgbClr val="FF0000"/>
              </a:solidFill>
              <a:latin typeface="ＭＳ Ｐゴシック" pitchFamily="50" charset="-128"/>
              <a:ea typeface="ＭＳ Ｐゴシック" pitchFamily="50" charset="-128"/>
            </a:rPr>
            <a:t>記入例</a:t>
          </a:r>
        </a:p>
      </xdr:txBody>
    </xdr:sp>
    <xdr:clientData/>
  </xdr:twoCellAnchor>
  <xdr:oneCellAnchor>
    <xdr:from>
      <xdr:col>10</xdr:col>
      <xdr:colOff>101944</xdr:colOff>
      <xdr:row>14</xdr:row>
      <xdr:rowOff>73977</xdr:rowOff>
    </xdr:from>
    <xdr:ext cx="184731" cy="937629"/>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197944" y="2420937"/>
          <a:ext cx="184731" cy="937629"/>
        </a:xfrm>
        <a:prstGeom prst="rect">
          <a:avLst/>
        </a:prstGeom>
        <a:noFill/>
      </xdr:spPr>
      <xdr:txBody>
        <a:bodyPr wrap="none" lIns="91440" tIns="45720" rIns="91440" bIns="45720">
          <a:spAutoFit/>
        </a:bodyPr>
        <a:lstStyle/>
        <a:p>
          <a:pPr algn="ctr"/>
          <a:endParaRPr lang="ja-JP" alt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85725</xdr:rowOff>
        </xdr:from>
        <xdr:to>
          <xdr:col>15</xdr:col>
          <xdr:colOff>47625</xdr:colOff>
          <xdr:row>28</xdr:row>
          <xdr:rowOff>95250</xdr:rowOff>
        </xdr:to>
        <xdr:pic>
          <xdr:nvPicPr>
            <xdr:cNvPr id="4099" name="Picture 1">
              <a:extLst>
                <a:ext uri="{FF2B5EF4-FFF2-40B4-BE49-F238E27FC236}">
                  <a16:creationId xmlns:a16="http://schemas.microsoft.com/office/drawing/2014/main" id="{00000000-0008-0000-0000-000003100000}"/>
                </a:ext>
              </a:extLst>
            </xdr:cNvPr>
            <xdr:cNvPicPr>
              <a:picLocks noChangeAspect="1" noChangeArrowheads="1"/>
              <a:extLst>
                <a:ext uri="{84589F7E-364E-4C9E-8A38-B11213B215E9}">
                  <a14:cameraTool cellRange="エントリー表!$B$2:$T$15" spid="_x0000_s4182"/>
                </a:ext>
              </a:extLst>
            </xdr:cNvPicPr>
          </xdr:nvPicPr>
          <xdr:blipFill>
            <a:blip xmlns:r="http://schemas.openxmlformats.org/officeDocument/2006/relationships" r:embed="rId1"/>
            <a:srcRect/>
            <a:stretch>
              <a:fillRect/>
            </a:stretch>
          </xdr:blipFill>
          <xdr:spPr bwMode="auto">
            <a:xfrm>
              <a:off x="114300" y="257175"/>
              <a:ext cx="10220325" cy="46386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15</xdr:col>
      <xdr:colOff>455295</xdr:colOff>
      <xdr:row>3</xdr:row>
      <xdr:rowOff>72390</xdr:rowOff>
    </xdr:from>
    <xdr:to>
      <xdr:col>18</xdr:col>
      <xdr:colOff>539115</xdr:colOff>
      <xdr:row>7</xdr:row>
      <xdr:rowOff>72390</xdr:rowOff>
    </xdr:to>
    <xdr:sp macro="" textlink="">
      <xdr:nvSpPr>
        <xdr:cNvPr id="10" name="角丸四角形吹き出し 11">
          <a:extLst>
            <a:ext uri="{FF2B5EF4-FFF2-40B4-BE49-F238E27FC236}">
              <a16:creationId xmlns:a16="http://schemas.microsoft.com/office/drawing/2014/main" id="{6E00397F-8BEB-4F19-9AD3-BE2873940630}"/>
            </a:ext>
          </a:extLst>
        </xdr:cNvPr>
        <xdr:cNvSpPr/>
      </xdr:nvSpPr>
      <xdr:spPr>
        <a:xfrm>
          <a:off x="9599295" y="586740"/>
          <a:ext cx="1912620" cy="685800"/>
        </a:xfrm>
        <a:prstGeom prst="wedgeRoundRectCallout">
          <a:avLst>
            <a:gd name="adj1" fmla="val -71079"/>
            <a:gd name="adj2" fmla="val 17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小学校名を選ぶと自動的に入力されます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55</xdr:row>
      <xdr:rowOff>1</xdr:rowOff>
    </xdr:from>
    <xdr:to>
      <xdr:col>19</xdr:col>
      <xdr:colOff>74706</xdr:colOff>
      <xdr:row>64</xdr:row>
      <xdr:rowOff>44825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82059" y="21433119"/>
          <a:ext cx="9271000" cy="15240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chemeClr val="bg1"/>
              </a:solidFill>
            </a:rPr>
            <a:t>黄色の選手情報を入力する「行」については、「行の削除」や「追加」は行わないでください。</a:t>
          </a:r>
        </a:p>
      </xdr:txBody>
    </xdr:sp>
    <xdr:clientData/>
  </xdr:twoCellAnchor>
  <xdr:twoCellAnchor>
    <xdr:from>
      <xdr:col>1</xdr:col>
      <xdr:colOff>158787</xdr:colOff>
      <xdr:row>1</xdr:row>
      <xdr:rowOff>78441</xdr:rowOff>
    </xdr:from>
    <xdr:to>
      <xdr:col>3</xdr:col>
      <xdr:colOff>1333500</xdr:colOff>
      <xdr:row>1</xdr:row>
      <xdr:rowOff>321160</xdr:rowOff>
    </xdr:to>
    <xdr:sp macro="" textlink="">
      <xdr:nvSpPr>
        <xdr:cNvPr id="3" name="吹き出し: 角を丸めた四角形 2">
          <a:extLst>
            <a:ext uri="{FF2B5EF4-FFF2-40B4-BE49-F238E27FC236}">
              <a16:creationId xmlns:a16="http://schemas.microsoft.com/office/drawing/2014/main" id="{A4F072F5-BBE9-4780-B8CE-911E3850411F}"/>
            </a:ext>
          </a:extLst>
        </xdr:cNvPr>
        <xdr:cNvSpPr/>
      </xdr:nvSpPr>
      <xdr:spPr>
        <a:xfrm>
          <a:off x="763905" y="504265"/>
          <a:ext cx="2519419" cy="242719"/>
        </a:xfrm>
        <a:prstGeom prst="wedgeRoundRectCallout">
          <a:avLst>
            <a:gd name="adj1" fmla="val 39657"/>
            <a:gd name="adj2" fmla="val 1040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プルダウンから選択してください</a:t>
          </a:r>
          <a:endParaRPr kumimoji="1" lang="en-US" altLang="ja-JP" sz="1100"/>
        </a:p>
        <a:p>
          <a:pPr algn="l"/>
          <a:endParaRPr kumimoji="1" lang="ja-JP" altLang="en-US" sz="1100"/>
        </a:p>
      </xdr:txBody>
    </xdr:sp>
    <xdr:clientData fPrintsWithSheet="0"/>
  </xdr:twoCellAnchor>
  <xdr:twoCellAnchor>
    <xdr:from>
      <xdr:col>20</xdr:col>
      <xdr:colOff>303230</xdr:colOff>
      <xdr:row>1</xdr:row>
      <xdr:rowOff>326539</xdr:rowOff>
    </xdr:from>
    <xdr:to>
      <xdr:col>38</xdr:col>
      <xdr:colOff>394447</xdr:colOff>
      <xdr:row>5</xdr:row>
      <xdr:rowOff>87406</xdr:rowOff>
    </xdr:to>
    <xdr:sp macro="" textlink="">
      <xdr:nvSpPr>
        <xdr:cNvPr id="4" name="吹き出し: 角を丸めた四角形 3">
          <a:extLst>
            <a:ext uri="{FF2B5EF4-FFF2-40B4-BE49-F238E27FC236}">
              <a16:creationId xmlns:a16="http://schemas.microsoft.com/office/drawing/2014/main" id="{55BA32A5-C3E8-4E8E-8D87-BFFA7177F6F5}"/>
            </a:ext>
          </a:extLst>
        </xdr:cNvPr>
        <xdr:cNvSpPr/>
      </xdr:nvSpPr>
      <xdr:spPr>
        <a:xfrm>
          <a:off x="11921489" y="756845"/>
          <a:ext cx="1453852" cy="908349"/>
        </a:xfrm>
        <a:prstGeom prst="wedgeRoundRectCallout">
          <a:avLst>
            <a:gd name="adj1" fmla="val -66239"/>
            <a:gd name="adj2" fmla="val 922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入力不要</a:t>
          </a:r>
          <a:endParaRPr kumimoji="1" lang="en-US" altLang="ja-JP" sz="1100"/>
        </a:p>
        <a:p>
          <a:pPr algn="l"/>
          <a:r>
            <a:rPr kumimoji="1" lang="ja-JP" altLang="en-US" sz="1100"/>
            <a:t>学校名を選ぶと自動入力されます</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12489;&#12461;&#12517;&#12513;&#12531;&#12488;\&#27700;&#25144;&#27700;&#21332;\2017\&#22269;&#27665;&#30342;&#27891;\2018&#22269;&#27665;&#30342;&#27891;&#30003;&#36796;_&#26032;V1.0(%20%20%20&#23567;&#23398;&#2665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数内訳一覧表"/>
      <sheetName val="リレー・メドレー申込票"/>
      <sheetName val="個票"/>
      <sheetName val="エントリー一覧表"/>
      <sheetName val="入力シート"/>
      <sheetName val="リザルト用"/>
    </sheetNames>
    <sheetDataSet>
      <sheetData sheetId="0"/>
      <sheetData sheetId="1"/>
      <sheetData sheetId="2"/>
      <sheetData sheetId="3"/>
      <sheetData sheetId="4">
        <row r="2">
          <cell r="W2" t="str">
            <v>00</v>
          </cell>
          <cell r="Y2" t="str">
            <v>自由形</v>
          </cell>
          <cell r="AF2" t="str">
            <v>25m</v>
          </cell>
          <cell r="AH2" t="str">
            <v>男</v>
          </cell>
          <cell r="AK2" t="str">
            <v>3年生以下</v>
          </cell>
        </row>
        <row r="3">
          <cell r="E3">
            <v>0</v>
          </cell>
          <cell r="W3" t="str">
            <v>01</v>
          </cell>
          <cell r="Y3" t="str">
            <v>背泳ぎ</v>
          </cell>
          <cell r="AF3" t="str">
            <v>50m</v>
          </cell>
          <cell r="AH3" t="str">
            <v>女</v>
          </cell>
          <cell r="AK3" t="str">
            <v>4年生</v>
          </cell>
        </row>
        <row r="4">
          <cell r="W4" t="str">
            <v>02</v>
          </cell>
          <cell r="Y4" t="str">
            <v>平泳ぎ</v>
          </cell>
          <cell r="AK4" t="str">
            <v>５・６年生</v>
          </cell>
        </row>
        <row r="5">
          <cell r="E5">
            <v>0</v>
          </cell>
          <cell r="W5" t="str">
            <v>03</v>
          </cell>
          <cell r="Y5" t="str">
            <v>バタフライ</v>
          </cell>
        </row>
        <row r="6">
          <cell r="F6">
            <v>0</v>
          </cell>
          <cell r="H6">
            <v>0</v>
          </cell>
          <cell r="W6" t="str">
            <v>04</v>
          </cell>
          <cell r="Y6" t="str">
            <v>リレーのみ</v>
          </cell>
        </row>
        <row r="7">
          <cell r="E7">
            <v>0</v>
          </cell>
          <cell r="W7" t="str">
            <v>05</v>
          </cell>
        </row>
        <row r="8">
          <cell r="W8" t="str">
            <v>06</v>
          </cell>
        </row>
        <row r="9">
          <cell r="E9">
            <v>0</v>
          </cell>
          <cell r="M9">
            <v>0</v>
          </cell>
          <cell r="W9" t="str">
            <v>07</v>
          </cell>
        </row>
        <row r="10">
          <cell r="E10">
            <v>0</v>
          </cell>
          <cell r="M10">
            <v>0</v>
          </cell>
          <cell r="W10" t="str">
            <v>08</v>
          </cell>
        </row>
        <row r="11">
          <cell r="E11">
            <v>0</v>
          </cell>
          <cell r="W11" t="str">
            <v>09</v>
          </cell>
        </row>
        <row r="12">
          <cell r="W12" t="str">
            <v>10</v>
          </cell>
        </row>
        <row r="13">
          <cell r="W13" t="str">
            <v>11</v>
          </cell>
        </row>
        <row r="14">
          <cell r="W14" t="str">
            <v>12</v>
          </cell>
        </row>
        <row r="15">
          <cell r="W15" t="str">
            <v>13</v>
          </cell>
        </row>
        <row r="16">
          <cell r="W16" t="str">
            <v>14</v>
          </cell>
        </row>
        <row r="17">
          <cell r="W17" t="str">
            <v>15</v>
          </cell>
        </row>
        <row r="18">
          <cell r="W18" t="str">
            <v>16</v>
          </cell>
        </row>
        <row r="19">
          <cell r="W19" t="str">
            <v>17</v>
          </cell>
        </row>
        <row r="20">
          <cell r="W20" t="str">
            <v>18</v>
          </cell>
        </row>
        <row r="21">
          <cell r="W21" t="str">
            <v>19</v>
          </cell>
        </row>
        <row r="22">
          <cell r="W22" t="str">
            <v>20</v>
          </cell>
        </row>
        <row r="23">
          <cell r="W23" t="str">
            <v>21</v>
          </cell>
        </row>
        <row r="24">
          <cell r="W24" t="str">
            <v>22</v>
          </cell>
        </row>
        <row r="25">
          <cell r="W25" t="str">
            <v>23</v>
          </cell>
        </row>
        <row r="26">
          <cell r="W26" t="str">
            <v>24</v>
          </cell>
        </row>
        <row r="27">
          <cell r="W27" t="str">
            <v>25</v>
          </cell>
        </row>
        <row r="28">
          <cell r="W28" t="str">
            <v>26</v>
          </cell>
        </row>
        <row r="29">
          <cell r="W29" t="str">
            <v>27</v>
          </cell>
        </row>
        <row r="30">
          <cell r="W30" t="str">
            <v>28</v>
          </cell>
        </row>
        <row r="31">
          <cell r="W31" t="str">
            <v>29</v>
          </cell>
        </row>
        <row r="32">
          <cell r="W32" t="str">
            <v>30</v>
          </cell>
        </row>
        <row r="33">
          <cell r="W33" t="str">
            <v>31</v>
          </cell>
        </row>
        <row r="34">
          <cell r="W34" t="str">
            <v>32</v>
          </cell>
        </row>
        <row r="35">
          <cell r="W35" t="str">
            <v>33</v>
          </cell>
        </row>
        <row r="36">
          <cell r="W36" t="str">
            <v>34</v>
          </cell>
        </row>
        <row r="37">
          <cell r="W37" t="str">
            <v>35</v>
          </cell>
        </row>
        <row r="38">
          <cell r="W38" t="str">
            <v>36</v>
          </cell>
        </row>
        <row r="39">
          <cell r="W39" t="str">
            <v>37</v>
          </cell>
        </row>
        <row r="40">
          <cell r="W40" t="str">
            <v>38</v>
          </cell>
        </row>
        <row r="41">
          <cell r="W41" t="str">
            <v>39</v>
          </cell>
        </row>
        <row r="42">
          <cell r="W42" t="str">
            <v>40</v>
          </cell>
        </row>
        <row r="43">
          <cell r="W43" t="str">
            <v>41</v>
          </cell>
        </row>
        <row r="44">
          <cell r="W44" t="str">
            <v>42</v>
          </cell>
        </row>
        <row r="45">
          <cell r="W45" t="str">
            <v>43</v>
          </cell>
        </row>
        <row r="46">
          <cell r="W46" t="str">
            <v>44</v>
          </cell>
        </row>
        <row r="47">
          <cell r="W47" t="str">
            <v>45</v>
          </cell>
        </row>
        <row r="48">
          <cell r="W48" t="str">
            <v>46</v>
          </cell>
        </row>
        <row r="49">
          <cell r="W49" t="str">
            <v>47</v>
          </cell>
        </row>
        <row r="50">
          <cell r="W50" t="str">
            <v>48</v>
          </cell>
        </row>
        <row r="51">
          <cell r="W51" t="str">
            <v>49</v>
          </cell>
        </row>
        <row r="52">
          <cell r="W52" t="str">
            <v>50</v>
          </cell>
        </row>
        <row r="53">
          <cell r="W53" t="str">
            <v>51</v>
          </cell>
        </row>
        <row r="54">
          <cell r="W54" t="str">
            <v>52</v>
          </cell>
        </row>
        <row r="55">
          <cell r="W55" t="str">
            <v>53</v>
          </cell>
        </row>
        <row r="56">
          <cell r="W56" t="str">
            <v>54</v>
          </cell>
        </row>
        <row r="57">
          <cell r="W57" t="str">
            <v>55</v>
          </cell>
        </row>
        <row r="58">
          <cell r="W58" t="str">
            <v>56</v>
          </cell>
        </row>
        <row r="59">
          <cell r="W59" t="str">
            <v>57</v>
          </cell>
        </row>
        <row r="60">
          <cell r="W60" t="str">
            <v>58</v>
          </cell>
        </row>
        <row r="61">
          <cell r="W61" t="str">
            <v>59</v>
          </cell>
        </row>
        <row r="62">
          <cell r="W62" t="str">
            <v>60</v>
          </cell>
        </row>
        <row r="63">
          <cell r="W63" t="str">
            <v>61</v>
          </cell>
        </row>
        <row r="64">
          <cell r="W64" t="str">
            <v>62</v>
          </cell>
        </row>
        <row r="65">
          <cell r="W65" t="str">
            <v>63</v>
          </cell>
        </row>
        <row r="66">
          <cell r="W66" t="str">
            <v>64</v>
          </cell>
        </row>
        <row r="67">
          <cell r="W67" t="str">
            <v>65</v>
          </cell>
        </row>
        <row r="68">
          <cell r="W68" t="str">
            <v>66</v>
          </cell>
        </row>
        <row r="69">
          <cell r="W69" t="str">
            <v>67</v>
          </cell>
        </row>
        <row r="70">
          <cell r="W70" t="str">
            <v>68</v>
          </cell>
        </row>
        <row r="71">
          <cell r="W71" t="str">
            <v>69</v>
          </cell>
        </row>
        <row r="72">
          <cell r="W72" t="str">
            <v>70</v>
          </cell>
        </row>
        <row r="73">
          <cell r="W73" t="str">
            <v>71</v>
          </cell>
        </row>
        <row r="74">
          <cell r="W74" t="str">
            <v>72</v>
          </cell>
        </row>
        <row r="75">
          <cell r="W75" t="str">
            <v>73</v>
          </cell>
        </row>
        <row r="76">
          <cell r="W76" t="str">
            <v>74</v>
          </cell>
        </row>
        <row r="77">
          <cell r="W77" t="str">
            <v>75</v>
          </cell>
        </row>
        <row r="78">
          <cell r="W78" t="str">
            <v>76</v>
          </cell>
        </row>
        <row r="79">
          <cell r="W79" t="str">
            <v>77</v>
          </cell>
        </row>
        <row r="80">
          <cell r="W80" t="str">
            <v>78</v>
          </cell>
        </row>
        <row r="81">
          <cell r="W81" t="str">
            <v>79</v>
          </cell>
        </row>
        <row r="82">
          <cell r="W82" t="str">
            <v>80</v>
          </cell>
        </row>
        <row r="83">
          <cell r="W83" t="str">
            <v>81</v>
          </cell>
        </row>
        <row r="84">
          <cell r="W84" t="str">
            <v>82</v>
          </cell>
        </row>
        <row r="85">
          <cell r="W85" t="str">
            <v>83</v>
          </cell>
        </row>
        <row r="86">
          <cell r="W86" t="str">
            <v>84</v>
          </cell>
        </row>
        <row r="87">
          <cell r="W87" t="str">
            <v>85</v>
          </cell>
        </row>
        <row r="88">
          <cell r="W88" t="str">
            <v>86</v>
          </cell>
        </row>
        <row r="89">
          <cell r="W89" t="str">
            <v>87</v>
          </cell>
        </row>
        <row r="90">
          <cell r="W90" t="str">
            <v>88</v>
          </cell>
        </row>
        <row r="91">
          <cell r="W91" t="str">
            <v>89</v>
          </cell>
        </row>
        <row r="92">
          <cell r="W92" t="str">
            <v>90</v>
          </cell>
        </row>
        <row r="93">
          <cell r="W93" t="str">
            <v>91</v>
          </cell>
        </row>
        <row r="94">
          <cell r="W94" t="str">
            <v>92</v>
          </cell>
        </row>
        <row r="95">
          <cell r="W95" t="str">
            <v>93</v>
          </cell>
        </row>
        <row r="96">
          <cell r="W96" t="str">
            <v>94</v>
          </cell>
        </row>
        <row r="97">
          <cell r="W97" t="str">
            <v>95</v>
          </cell>
        </row>
        <row r="98">
          <cell r="W98" t="str">
            <v>96</v>
          </cell>
        </row>
        <row r="99">
          <cell r="W99" t="str">
            <v>97</v>
          </cell>
        </row>
        <row r="100">
          <cell r="W100" t="str">
            <v>98</v>
          </cell>
        </row>
        <row r="101">
          <cell r="W101" t="str">
            <v>99</v>
          </cell>
        </row>
      </sheetData>
      <sheetData sheetId="5"/>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showGridLines="0" workbookViewId="0">
      <selection activeCell="Q12" sqref="Q12"/>
    </sheetView>
  </sheetViews>
  <sheetFormatPr defaultRowHeight="13.2"/>
  <sheetData/>
  <sheetProtection algorithmName="SHA-512" hashValue="FDQHitavJjesDtFjjjxY0d0SUwrTHKN8VZZv1bIRr+C/0Op7Oqa8JM5UFeFZfcDVycvn1B35r3QjvdBqxLa6ww==" saltValue="Bv93nnzm9G94JGf6KTaJBw==" spinCount="100000" sheet="1" formatCells="0" formatColumns="0" formatRows="0" insertColumns="0" insertRows="0" insertHyperlinks="0" deleteColumns="0" deleteRows="0" sort="0" autoFilter="0" pivotTables="0"/>
  <phoneticPr fontId="3"/>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pageSetUpPr fitToPage="1"/>
  </sheetPr>
  <dimension ref="B1:AK88"/>
  <sheetViews>
    <sheetView showGridLines="0" tabSelected="1" zoomScale="85" zoomScaleNormal="85" zoomScaleSheetLayoutView="75" zoomScalePageLayoutView="85" workbookViewId="0">
      <selection activeCell="AM11" sqref="AM11"/>
    </sheetView>
  </sheetViews>
  <sheetFormatPr defaultColWidth="8.88671875" defaultRowHeight="13.2"/>
  <cols>
    <col min="1" max="1" width="8.88671875" style="99"/>
    <col min="2" max="2" width="4.33203125" style="99" customWidth="1"/>
    <col min="3" max="3" width="15.33203125" style="99" customWidth="1"/>
    <col min="4" max="4" width="19.6640625" style="131" customWidth="1"/>
    <col min="5" max="5" width="6.33203125" style="99" customWidth="1"/>
    <col min="6" max="6" width="13.109375" style="99" customWidth="1"/>
    <col min="7" max="7" width="7.33203125" style="99" customWidth="1"/>
    <col min="8" max="8" width="5.33203125" style="131" customWidth="1"/>
    <col min="9" max="9" width="8.33203125" style="99" customWidth="1"/>
    <col min="10" max="10" width="14.6640625" style="99" customWidth="1"/>
    <col min="11" max="11" width="12.33203125" style="99" customWidth="1"/>
    <col min="12" max="15" width="5" style="99" customWidth="1"/>
    <col min="16" max="16" width="12.33203125" style="99" customWidth="1"/>
    <col min="17" max="17" width="10.6640625" style="99" customWidth="1"/>
    <col min="18" max="18" width="1.109375" style="99" customWidth="1"/>
    <col min="19" max="20" width="5" style="99" customWidth="1"/>
    <col min="21" max="21" width="9.6640625" style="97" customWidth="1"/>
    <col min="22" max="22" width="1.33203125" style="97" customWidth="1"/>
    <col min="23" max="23" width="9.6640625" style="97" hidden="1" customWidth="1"/>
    <col min="24" max="27" width="6.88671875" style="99" hidden="1" customWidth="1"/>
    <col min="28" max="28" width="10.33203125" style="99" hidden="1" customWidth="1"/>
    <col min="29" max="29" width="17.33203125" style="97" hidden="1" customWidth="1"/>
    <col min="30" max="30" width="7.6640625" style="97" hidden="1" customWidth="1"/>
    <col min="31" max="31" width="5.33203125" style="97" hidden="1" customWidth="1"/>
    <col min="32" max="33" width="9" style="99" hidden="1" customWidth="1"/>
    <col min="34" max="36" width="9" style="97" hidden="1" customWidth="1"/>
    <col min="37" max="37" width="9" style="99" hidden="1" customWidth="1"/>
    <col min="38" max="46" width="8.88671875" style="99" customWidth="1"/>
    <col min="47" max="47" width="7.33203125" style="99" customWidth="1"/>
    <col min="48" max="48" width="7.88671875" style="99" customWidth="1"/>
    <col min="49" max="53" width="11.109375" style="99" customWidth="1"/>
    <col min="54" max="16384" width="8.88671875" style="99"/>
  </cols>
  <sheetData>
    <row r="1" spans="2:37" ht="33.75" customHeight="1">
      <c r="B1" s="147" t="s">
        <v>189</v>
      </c>
      <c r="C1" s="147"/>
      <c r="D1" s="147"/>
      <c r="E1" s="147"/>
      <c r="F1" s="147"/>
      <c r="G1" s="147"/>
      <c r="H1" s="147"/>
      <c r="I1" s="147"/>
      <c r="J1" s="147"/>
      <c r="K1" s="147"/>
      <c r="L1" s="147"/>
      <c r="M1" s="147"/>
      <c r="N1" s="147"/>
      <c r="O1" s="147"/>
      <c r="P1" s="147"/>
      <c r="Q1" s="147"/>
      <c r="R1" s="147"/>
      <c r="S1" s="147"/>
      <c r="T1" s="19"/>
      <c r="X1" s="98"/>
      <c r="Y1" s="98"/>
      <c r="Z1" s="98"/>
      <c r="AA1" s="98"/>
      <c r="AB1" s="98"/>
    </row>
    <row r="2" spans="2:37" ht="33" customHeight="1">
      <c r="B2" s="100" t="s">
        <v>175</v>
      </c>
      <c r="C2" s="100"/>
      <c r="D2" s="185" t="str">
        <f ca="1">DBCS("国民皆泳第"&amp;YEAR(TODAY())-1965&amp;"回水戸市水泳大会")</f>
        <v>国民皆泳第５９回水戸市水泳大会</v>
      </c>
      <c r="E2" s="185"/>
      <c r="F2" s="185"/>
      <c r="G2" s="185"/>
      <c r="H2" s="185"/>
      <c r="I2" s="185"/>
      <c r="J2" s="185"/>
      <c r="K2" s="162" t="s">
        <v>174</v>
      </c>
      <c r="L2" s="162"/>
      <c r="M2" s="100"/>
      <c r="N2" s="162" t="s">
        <v>178</v>
      </c>
      <c r="O2" s="162"/>
      <c r="P2" s="164">
        <v>45496</v>
      </c>
      <c r="Q2" s="164"/>
      <c r="R2" s="164"/>
      <c r="S2" s="164"/>
      <c r="T2" s="100"/>
      <c r="W2" s="21"/>
      <c r="X2" s="100"/>
      <c r="Y2" s="100"/>
      <c r="Z2" s="100"/>
      <c r="AA2" s="100"/>
      <c r="AB2" s="100"/>
      <c r="AC2" s="101">
        <f>VALUE(TEXT(大会日,"yyyymmdd"))</f>
        <v>20240723</v>
      </c>
    </row>
    <row r="3" spans="2:37" ht="5.0999999999999996" customHeight="1">
      <c r="B3" s="102"/>
      <c r="C3" s="103"/>
      <c r="D3" s="103"/>
      <c r="E3" s="103"/>
      <c r="F3" s="103"/>
      <c r="G3" s="103"/>
      <c r="H3" s="103"/>
      <c r="I3" s="103"/>
      <c r="J3" s="103"/>
      <c r="K3" s="103"/>
      <c r="L3" s="103"/>
      <c r="M3" s="103"/>
      <c r="N3" s="103"/>
      <c r="O3" s="103"/>
      <c r="P3" s="103"/>
      <c r="Q3" s="103"/>
      <c r="R3" s="103"/>
      <c r="S3" s="103"/>
      <c r="T3" s="103"/>
      <c r="X3" s="103"/>
      <c r="Y3" s="103"/>
      <c r="Z3" s="103"/>
      <c r="AA3" s="103"/>
      <c r="AB3" s="103"/>
      <c r="AI3" s="146" t="s">
        <v>43</v>
      </c>
      <c r="AJ3" s="146"/>
    </row>
    <row r="4" spans="2:37" ht="26.25" customHeight="1">
      <c r="B4" s="168" t="s">
        <v>262</v>
      </c>
      <c r="C4" s="168"/>
      <c r="D4" s="160"/>
      <c r="E4" s="160"/>
      <c r="F4" s="160"/>
      <c r="G4" s="160"/>
      <c r="H4" s="161" t="s">
        <v>342</v>
      </c>
      <c r="I4" s="161"/>
      <c r="J4" s="161"/>
      <c r="K4" s="150" t="str">
        <f>IF(D4&lt;&gt;"",VLOOKUP(D4,学校!C4:D39,2,FALSE),"")</f>
        <v/>
      </c>
      <c r="L4" s="150"/>
      <c r="M4" s="150"/>
      <c r="N4" s="150"/>
      <c r="O4" s="150"/>
      <c r="P4" s="150"/>
      <c r="Q4" s="150"/>
      <c r="R4" s="150"/>
      <c r="S4" s="150"/>
      <c r="T4" s="150"/>
      <c r="X4" s="98"/>
      <c r="Y4" s="98"/>
      <c r="Z4" s="98"/>
      <c r="AA4" s="98"/>
      <c r="AB4" s="98"/>
      <c r="AF4" s="97"/>
      <c r="AG4" s="97"/>
      <c r="AH4" s="99"/>
      <c r="AI4" s="99"/>
      <c r="AK4" s="97"/>
    </row>
    <row r="5" spans="2:37" ht="26.25" customHeight="1">
      <c r="B5" s="168" t="s">
        <v>194</v>
      </c>
      <c r="C5" s="168"/>
      <c r="D5" s="160"/>
      <c r="E5" s="160"/>
      <c r="F5" s="160"/>
      <c r="G5" s="160"/>
      <c r="H5" s="161" t="s">
        <v>343</v>
      </c>
      <c r="I5" s="161"/>
      <c r="J5" s="161"/>
      <c r="K5" s="150" t="str">
        <f>IF(D4&lt;&gt;"",VLOOKUP(D4,学校!C4:E39,3,FALSE),"")</f>
        <v/>
      </c>
      <c r="L5" s="150"/>
      <c r="M5" s="150"/>
      <c r="N5" s="150"/>
      <c r="O5" s="150"/>
      <c r="P5" s="150"/>
      <c r="Q5" s="150"/>
      <c r="R5" s="150"/>
      <c r="S5" s="150"/>
      <c r="T5" s="150"/>
      <c r="X5" s="98"/>
      <c r="Y5" s="98"/>
      <c r="Z5" s="98"/>
      <c r="AA5" s="98"/>
      <c r="AB5" s="98"/>
      <c r="AF5" s="97"/>
      <c r="AG5" s="97"/>
      <c r="AH5" s="99"/>
      <c r="AI5" s="99"/>
      <c r="AK5" s="97"/>
    </row>
    <row r="6" spans="2:37" ht="26.25" customHeight="1">
      <c r="B6" s="157" t="s">
        <v>154</v>
      </c>
      <c r="C6" s="159"/>
      <c r="D6" s="151"/>
      <c r="E6" s="152"/>
      <c r="F6" s="152"/>
      <c r="G6" s="153"/>
      <c r="H6" s="157" t="s">
        <v>165</v>
      </c>
      <c r="I6" s="158"/>
      <c r="J6" s="159"/>
      <c r="K6" s="154"/>
      <c r="L6" s="155"/>
      <c r="M6" s="155"/>
      <c r="N6" s="155"/>
      <c r="O6" s="155"/>
      <c r="P6" s="155"/>
      <c r="Q6" s="155"/>
      <c r="R6" s="155"/>
      <c r="S6" s="155"/>
      <c r="T6" s="156"/>
      <c r="X6" s="104"/>
      <c r="Y6" s="104"/>
      <c r="Z6" s="104"/>
      <c r="AA6" s="104"/>
      <c r="AB6" s="104"/>
      <c r="AF6" s="97"/>
      <c r="AG6" s="97"/>
      <c r="AH6" s="99"/>
      <c r="AI6" s="99"/>
      <c r="AK6" s="97"/>
    </row>
    <row r="7" spans="2:37" ht="26.25" customHeight="1">
      <c r="B7" s="168" t="s">
        <v>193</v>
      </c>
      <c r="C7" s="168"/>
      <c r="D7" s="154"/>
      <c r="E7" s="155"/>
      <c r="F7" s="155"/>
      <c r="G7" s="156"/>
      <c r="H7" s="157" t="s">
        <v>195</v>
      </c>
      <c r="I7" s="158"/>
      <c r="J7" s="159"/>
      <c r="K7" s="169"/>
      <c r="L7" s="169"/>
      <c r="M7" s="169"/>
      <c r="N7" s="169"/>
      <c r="O7" s="169"/>
      <c r="P7" s="169"/>
      <c r="Q7" s="169"/>
      <c r="R7" s="169"/>
      <c r="S7" s="169"/>
      <c r="T7" s="169"/>
      <c r="AF7" s="97"/>
      <c r="AG7" s="97"/>
      <c r="AH7" s="99"/>
      <c r="AI7" s="99"/>
      <c r="AK7" s="97"/>
    </row>
    <row r="8" spans="2:37" ht="31.5" customHeight="1" thickBot="1">
      <c r="B8" s="163" t="s">
        <v>192</v>
      </c>
      <c r="C8" s="163"/>
      <c r="D8" s="163"/>
      <c r="E8" s="163"/>
      <c r="F8" s="163"/>
      <c r="G8" s="163"/>
      <c r="H8" s="105"/>
      <c r="I8" s="186" t="str">
        <f>IF(COUNTIF(エラー範囲,"エラー")=0,"","提出不可")</f>
        <v/>
      </c>
      <c r="J8" s="186"/>
      <c r="K8" s="106" t="s">
        <v>196</v>
      </c>
      <c r="L8" s="148">
        <f>COUNTIF(E12:E51,"男")</f>
        <v>0</v>
      </c>
      <c r="M8" s="148"/>
      <c r="N8" s="107" t="s">
        <v>198</v>
      </c>
      <c r="O8" s="107"/>
      <c r="P8" s="108" t="s">
        <v>197</v>
      </c>
      <c r="Q8" s="149">
        <f>COUNTIF(E12:E51,"女")</f>
        <v>0</v>
      </c>
      <c r="R8" s="149"/>
      <c r="S8" s="109" t="s">
        <v>198</v>
      </c>
      <c r="T8" s="110"/>
      <c r="AF8" s="97"/>
      <c r="AG8" s="97"/>
      <c r="AH8" s="99"/>
      <c r="AI8" s="99"/>
      <c r="AK8" s="97"/>
    </row>
    <row r="9" spans="2:37" ht="26.25" customHeight="1">
      <c r="B9" s="167" t="s">
        <v>43</v>
      </c>
      <c r="C9" s="175" t="s">
        <v>38</v>
      </c>
      <c r="D9" s="181" t="s">
        <v>185</v>
      </c>
      <c r="E9" s="175" t="s">
        <v>37</v>
      </c>
      <c r="F9" s="111" t="s">
        <v>156</v>
      </c>
      <c r="G9" s="183" t="s">
        <v>215</v>
      </c>
      <c r="H9" s="165" t="s">
        <v>216</v>
      </c>
      <c r="I9" s="179" t="s">
        <v>203</v>
      </c>
      <c r="J9" s="112" t="s">
        <v>152</v>
      </c>
      <c r="K9" s="143" t="s">
        <v>204</v>
      </c>
      <c r="L9" s="177"/>
      <c r="M9" s="177"/>
      <c r="N9" s="177"/>
      <c r="O9" s="178"/>
      <c r="P9" s="143" t="s">
        <v>211</v>
      </c>
      <c r="Q9" s="144"/>
      <c r="R9" s="145"/>
      <c r="S9" s="24"/>
      <c r="T9" s="24"/>
      <c r="U9" s="99"/>
      <c r="V9" s="99"/>
      <c r="W9" s="99"/>
      <c r="AC9" s="99"/>
      <c r="AD9" s="99"/>
      <c r="AE9" s="174" t="s">
        <v>48</v>
      </c>
      <c r="AF9" s="174"/>
      <c r="AG9" s="174"/>
      <c r="AH9" s="174"/>
      <c r="AI9" s="174"/>
      <c r="AJ9" s="174"/>
      <c r="AK9" s="174"/>
    </row>
    <row r="10" spans="2:37" ht="69.900000000000006" customHeight="1">
      <c r="B10" s="167"/>
      <c r="C10" s="176"/>
      <c r="D10" s="182"/>
      <c r="E10" s="176"/>
      <c r="F10" s="113" t="s">
        <v>157</v>
      </c>
      <c r="G10" s="184"/>
      <c r="H10" s="166"/>
      <c r="I10" s="180"/>
      <c r="J10" s="113" t="s">
        <v>160</v>
      </c>
      <c r="K10" s="114" t="s">
        <v>44</v>
      </c>
      <c r="L10" s="115" t="s">
        <v>45</v>
      </c>
      <c r="M10" s="115" t="s">
        <v>41</v>
      </c>
      <c r="N10" s="115" t="s">
        <v>42</v>
      </c>
      <c r="O10" s="116" t="s">
        <v>188</v>
      </c>
      <c r="P10" s="26" t="s">
        <v>213</v>
      </c>
      <c r="Q10" s="170" t="s">
        <v>212</v>
      </c>
      <c r="R10" s="171"/>
      <c r="S10" s="25"/>
      <c r="T10" s="23"/>
      <c r="U10" s="99"/>
      <c r="V10" s="99"/>
      <c r="W10" s="117" t="s">
        <v>210</v>
      </c>
      <c r="X10" s="117" t="s">
        <v>37</v>
      </c>
      <c r="Y10" s="117" t="s">
        <v>183</v>
      </c>
      <c r="Z10" s="117" t="s">
        <v>182</v>
      </c>
      <c r="AA10" s="117" t="s">
        <v>190</v>
      </c>
      <c r="AB10" s="117" t="s">
        <v>181</v>
      </c>
      <c r="AC10" s="99"/>
      <c r="AD10" s="117" t="s">
        <v>191</v>
      </c>
      <c r="AE10" s="118" t="s">
        <v>46</v>
      </c>
      <c r="AF10" s="118" t="s">
        <v>45</v>
      </c>
      <c r="AG10" s="119" t="s">
        <v>161</v>
      </c>
      <c r="AH10" s="119" t="s">
        <v>162</v>
      </c>
      <c r="AI10" s="118"/>
      <c r="AJ10" s="118" t="s">
        <v>46</v>
      </c>
      <c r="AK10" s="118" t="s">
        <v>47</v>
      </c>
    </row>
    <row r="11" spans="2:37" ht="25.5" customHeight="1">
      <c r="B11" s="120">
        <v>0</v>
      </c>
      <c r="C11" s="121" t="s">
        <v>158</v>
      </c>
      <c r="D11" s="122" t="s">
        <v>159</v>
      </c>
      <c r="E11" s="120" t="s">
        <v>155</v>
      </c>
      <c r="F11" s="120">
        <v>20170617</v>
      </c>
      <c r="G11" s="111">
        <f ca="1">IF(F11&lt;&gt;"",VLOOKUP(AC11,年齢テーブル,4),"")</f>
        <v>1</v>
      </c>
      <c r="H11" s="16">
        <f t="shared" ref="H11" si="0">IF(F11&lt;&gt;"",DATEDIF(AC11,$P$2,"Y"),"")</f>
        <v>7</v>
      </c>
      <c r="I11" s="15" t="str">
        <f ca="1">IF(F11&lt;&gt;"",VLOOKUP(AC11,年齢テーブル,2),"")</f>
        <v>小学３年以下</v>
      </c>
      <c r="J11" s="15" t="str">
        <f t="shared" ref="J11:J51" si="1">IF(C11="","",所属名&amp;"")</f>
        <v/>
      </c>
      <c r="K11" s="123" t="s">
        <v>49</v>
      </c>
      <c r="L11" s="124" t="s">
        <v>209</v>
      </c>
      <c r="M11" s="124" t="s">
        <v>186</v>
      </c>
      <c r="N11" s="124" t="s">
        <v>186</v>
      </c>
      <c r="O11" s="125" t="s">
        <v>187</v>
      </c>
      <c r="P11" s="126" t="s">
        <v>214</v>
      </c>
      <c r="Q11" s="172"/>
      <c r="R11" s="173"/>
      <c r="S11" s="22"/>
      <c r="T11" s="22"/>
      <c r="U11" s="99"/>
      <c r="V11" s="99"/>
      <c r="W11" s="24" t="str">
        <f ca="1">IF(F11&lt;&gt;"",IF(OR(AC11&gt;分!$I$9,エントリー表!AC11&lt;分!$I$3),"エラー",""),IF(AND(C11&lt;&gt;"",F11=""),"エラー",""))</f>
        <v/>
      </c>
      <c r="X11" s="127" t="str">
        <f t="shared" ref="X11" si="2">IF(K11="","",IF(K11="自由形",IF(COUNTIF(自由形,L11),"","エラー"),
IF(K11="背泳ぎ",IF(COUNTIF(背泳ぎ,L11),"","エラー"),
IF(K11="平泳ぎ",IF(COUNTIF(平泳ぎ,L11),"","エラー"),
IF(K11="バタフライ",IF(COUNTIF(バタフライ,L11),"","エラー"),
IF(K11="個人メドレー",IF(COUNTIF(個人メドレー,L11),"","エラー")))))))</f>
        <v/>
      </c>
      <c r="Y11" s="127" t="str">
        <f ca="1">IF(AND(G11&lt;&gt;"",G11&gt;5),IF(L11="025","エラー",""),"")</f>
        <v/>
      </c>
      <c r="Z11" s="127" t="str">
        <f>IF(K11&lt;&gt;"",IF(N11="","エラー",""),"")</f>
        <v/>
      </c>
      <c r="AA11" s="127"/>
      <c r="AB11" s="127" t="str">
        <f t="shared" ref="AB11" ca="1" si="3">IF(OR(X11&lt;&gt;"",Z11&lt;&gt;"",AA11&lt;&gt;"",Y11&lt;&gt;""),"エラー","")</f>
        <v/>
      </c>
      <c r="AC11" s="128">
        <f t="shared" ref="AC11:AC51" si="4">IF(F11&lt;&gt;"",DATEVALUE(TEXT(F11,"0000!/00!/00")),"")</f>
        <v>42903</v>
      </c>
      <c r="AD11" s="128" t="str">
        <f t="shared" ref="AD11:AD51" si="5">IF(E11="","",VLOOKUP(E11,性別テーブル,2,0))</f>
        <v>1</v>
      </c>
      <c r="AE11" s="129">
        <f t="shared" ref="AE11:AE51" si="6">IF(K11="","",VLOOKUP(K11,種目テーブル,2,FALSE))</f>
        <v>1</v>
      </c>
      <c r="AF11" s="129" t="str">
        <f t="shared" ref="AF11:AF51" si="7">IF(L11="","",L11)</f>
        <v>025</v>
      </c>
      <c r="AG11" s="129" t="str">
        <f>IF(M11&lt;10,0&amp;M11,M11)&amp;""</f>
        <v>01</v>
      </c>
      <c r="AH11" s="129" t="str">
        <f t="shared" ref="AH11:AH51" si="8">IF(N11&lt;10,0&amp;N11,N11)</f>
        <v>01</v>
      </c>
      <c r="AI11" s="129" t="str">
        <f t="shared" ref="AI11:AI51" si="9">IF(O11&lt;10,0&amp;O11,O11)</f>
        <v>90</v>
      </c>
      <c r="AJ11" s="129" t="str">
        <f t="shared" ref="AJ11:AJ51" si="10">IF(L11="","",AE11&amp;0&amp;AF11)</f>
        <v>10025</v>
      </c>
      <c r="AK11" s="129" t="str">
        <f t="shared" ref="AK11:AK51" si="11">IF(M11="","",AG11&amp;AH11&amp;"."&amp;AI11)</f>
        <v>0101.90</v>
      </c>
    </row>
    <row r="12" spans="2:37" ht="33.75" customHeight="1">
      <c r="B12" s="111">
        <v>1</v>
      </c>
      <c r="C12" s="2"/>
      <c r="D12" s="18"/>
      <c r="E12" s="3"/>
      <c r="F12" s="3"/>
      <c r="G12" s="111" t="str">
        <f>IF(AND(W12="",F12&lt;&gt;""),VLOOKUP(AC12,年齢テーブル,4),"")</f>
        <v/>
      </c>
      <c r="H12" s="11" t="str">
        <f t="shared" ref="H12:H51" si="12">IF(F12&lt;&gt;"",DATEDIF(AC12,基準日,"Y"),"")</f>
        <v/>
      </c>
      <c r="I12" s="13" t="str">
        <f t="shared" ref="I12:I51" si="13">IF(AND(F12&lt;&gt;"",W12=""),VLOOKUP(AC12,年齢テーブル,2,TRUE),"")</f>
        <v/>
      </c>
      <c r="J12" s="15" t="str">
        <f t="shared" si="1"/>
        <v/>
      </c>
      <c r="K12" s="14"/>
      <c r="L12" s="4"/>
      <c r="M12" s="4"/>
      <c r="N12" s="4"/>
      <c r="O12" s="5"/>
      <c r="P12" s="27"/>
      <c r="Q12" s="141"/>
      <c r="R12" s="142"/>
      <c r="S12" s="139" t="str">
        <f>IF(W12&lt;&gt;"","生年月日未入力",IF(X12&lt;&gt;"","性別未選択",IF(Z12&lt;&gt;"","タイム未入力","")))</f>
        <v/>
      </c>
      <c r="T12" s="140"/>
      <c r="U12" s="140"/>
      <c r="V12" s="99"/>
      <c r="W12" s="24" t="str">
        <f>IF(F12&lt;&gt;"",IF(OR(AC12&gt;分!$I$9,エントリー表!AC12&lt;分!$I$3),"エラー",""),IF(AND(C12&lt;&gt;"",F12=""),"エラー",""))</f>
        <v/>
      </c>
      <c r="X12" s="127" t="str">
        <f>IF(AND(C12&lt;&gt;"",E12=""),"エラー","")</f>
        <v/>
      </c>
      <c r="Y12" s="127"/>
      <c r="Z12" s="127" t="str">
        <f t="shared" ref="Z12:Z51" si="14">IF(K12&lt;&gt;"",IF(OR(M12="",N12="",O12=""),"エラー",""),IF(OR(M12&lt;&gt;"",N12&lt;&gt;"",O12&lt;&gt;""),"エラー",""))</f>
        <v/>
      </c>
      <c r="AA12" s="127" t="str">
        <f t="shared" ref="AA12:AA51" si="15">IF(AND(K12="",L12="",P12="",Q12=""),"",IF(AND(K12=P12,L12=Q12),"エラー",""))</f>
        <v/>
      </c>
      <c r="AB12" s="127" t="str">
        <f>IF(OR(Z12&lt;&gt;"",AA12&lt;&gt;"",Y12&lt;&gt;""),"エラー","")</f>
        <v/>
      </c>
      <c r="AC12" s="130" t="str">
        <f t="shared" si="4"/>
        <v/>
      </c>
      <c r="AD12" s="128" t="str">
        <f t="shared" si="5"/>
        <v/>
      </c>
      <c r="AE12" s="129" t="str">
        <f t="shared" si="6"/>
        <v/>
      </c>
      <c r="AF12" s="129" t="str">
        <f t="shared" si="7"/>
        <v/>
      </c>
      <c r="AG12" s="129" t="str">
        <f t="shared" ref="AG12:AG51" si="16">IF(M12&lt;10,0&amp;M12,M12)</f>
        <v>0</v>
      </c>
      <c r="AH12" s="129" t="str">
        <f t="shared" si="8"/>
        <v>0</v>
      </c>
      <c r="AI12" s="129" t="str">
        <f t="shared" si="9"/>
        <v>0</v>
      </c>
      <c r="AJ12" s="129" t="str">
        <f t="shared" si="10"/>
        <v/>
      </c>
      <c r="AK12" s="129" t="str">
        <f t="shared" si="11"/>
        <v/>
      </c>
    </row>
    <row r="13" spans="2:37" ht="33.75" customHeight="1">
      <c r="B13" s="111">
        <v>2</v>
      </c>
      <c r="C13" s="2"/>
      <c r="D13" s="18"/>
      <c r="E13" s="3"/>
      <c r="F13" s="3"/>
      <c r="G13" s="111" t="str">
        <f t="shared" ref="G13:G51" si="17">IF(AND(W13="",F13&lt;&gt;""),VLOOKUP(AC13,年齢テーブル,4),"")</f>
        <v/>
      </c>
      <c r="H13" s="11" t="str">
        <f t="shared" si="12"/>
        <v/>
      </c>
      <c r="I13" s="13" t="str">
        <f t="shared" si="13"/>
        <v/>
      </c>
      <c r="J13" s="15" t="str">
        <f t="shared" si="1"/>
        <v/>
      </c>
      <c r="K13" s="14"/>
      <c r="L13" s="4"/>
      <c r="M13" s="4"/>
      <c r="N13" s="4"/>
      <c r="O13" s="5"/>
      <c r="P13" s="27"/>
      <c r="Q13" s="141"/>
      <c r="R13" s="142"/>
      <c r="S13" s="139" t="str">
        <f t="shared" ref="S13:S51" si="18">IF(W13&lt;&gt;"","生年月日未入力",IF(X13&lt;&gt;"","性別未選択",IF(Z13&lt;&gt;"","タイム未入力","")))</f>
        <v/>
      </c>
      <c r="T13" s="140"/>
      <c r="U13" s="140"/>
      <c r="V13" s="99"/>
      <c r="W13" s="24" t="str">
        <f>IF(F13&lt;&gt;"",IF(OR(AC13&gt;分!$I$9,エントリー表!AC13&lt;分!$I$3),"エラー",""),IF(AND(C13&lt;&gt;"",F13=""),"エラー",""))</f>
        <v/>
      </c>
      <c r="X13" s="127" t="str">
        <f t="shared" ref="X13:X51" si="19">IF(AND(C13&lt;&gt;"",E13=""),"エラー","")</f>
        <v/>
      </c>
      <c r="Y13" s="127"/>
      <c r="Z13" s="127" t="str">
        <f t="shared" si="14"/>
        <v/>
      </c>
      <c r="AA13" s="127" t="str">
        <f t="shared" si="15"/>
        <v/>
      </c>
      <c r="AB13" s="127" t="str">
        <f t="shared" ref="AB13:AB51" si="20">IF(OR(Z13&lt;&gt;"",AA13&lt;&gt;"",Y13&lt;&gt;""),"エラー","")</f>
        <v/>
      </c>
      <c r="AC13" s="130" t="str">
        <f t="shared" si="4"/>
        <v/>
      </c>
      <c r="AD13" s="128" t="str">
        <f t="shared" si="5"/>
        <v/>
      </c>
      <c r="AE13" s="129" t="str">
        <f t="shared" si="6"/>
        <v/>
      </c>
      <c r="AF13" s="129" t="str">
        <f t="shared" si="7"/>
        <v/>
      </c>
      <c r="AG13" s="129" t="str">
        <f t="shared" si="16"/>
        <v>0</v>
      </c>
      <c r="AH13" s="129" t="str">
        <f t="shared" si="8"/>
        <v>0</v>
      </c>
      <c r="AI13" s="129" t="str">
        <f t="shared" si="9"/>
        <v>0</v>
      </c>
      <c r="AJ13" s="129" t="str">
        <f t="shared" si="10"/>
        <v/>
      </c>
      <c r="AK13" s="129" t="str">
        <f t="shared" si="11"/>
        <v/>
      </c>
    </row>
    <row r="14" spans="2:37" ht="33.75" customHeight="1">
      <c r="B14" s="111">
        <v>3</v>
      </c>
      <c r="C14" s="2"/>
      <c r="D14" s="18"/>
      <c r="E14" s="3"/>
      <c r="F14" s="3"/>
      <c r="G14" s="111" t="str">
        <f t="shared" si="17"/>
        <v/>
      </c>
      <c r="H14" s="11" t="str">
        <f t="shared" si="12"/>
        <v/>
      </c>
      <c r="I14" s="13" t="str">
        <f t="shared" si="13"/>
        <v/>
      </c>
      <c r="J14" s="15" t="str">
        <f t="shared" si="1"/>
        <v/>
      </c>
      <c r="K14" s="14"/>
      <c r="L14" s="4"/>
      <c r="M14" s="4"/>
      <c r="N14" s="4"/>
      <c r="O14" s="5"/>
      <c r="P14" s="27"/>
      <c r="Q14" s="141"/>
      <c r="R14" s="142"/>
      <c r="S14" s="139" t="str">
        <f t="shared" si="18"/>
        <v/>
      </c>
      <c r="T14" s="140"/>
      <c r="U14" s="140"/>
      <c r="V14" s="99"/>
      <c r="W14" s="24" t="str">
        <f>IF(F14&lt;&gt;"",IF(OR(AC14&gt;分!$I$9,エントリー表!AC14&lt;分!$I$3),"エラー",""),IF(AND(C14&lt;&gt;"",F14=""),"エラー",""))</f>
        <v/>
      </c>
      <c r="X14" s="127" t="str">
        <f t="shared" si="19"/>
        <v/>
      </c>
      <c r="Y14" s="127"/>
      <c r="Z14" s="127" t="str">
        <f t="shared" si="14"/>
        <v/>
      </c>
      <c r="AA14" s="127" t="str">
        <f t="shared" si="15"/>
        <v/>
      </c>
      <c r="AB14" s="127" t="str">
        <f t="shared" si="20"/>
        <v/>
      </c>
      <c r="AC14" s="130" t="str">
        <f t="shared" si="4"/>
        <v/>
      </c>
      <c r="AD14" s="128" t="str">
        <f t="shared" si="5"/>
        <v/>
      </c>
      <c r="AE14" s="129" t="str">
        <f t="shared" si="6"/>
        <v/>
      </c>
      <c r="AF14" s="129" t="str">
        <f t="shared" si="7"/>
        <v/>
      </c>
      <c r="AG14" s="129" t="str">
        <f t="shared" si="16"/>
        <v>0</v>
      </c>
      <c r="AH14" s="129" t="str">
        <f t="shared" si="8"/>
        <v>0</v>
      </c>
      <c r="AI14" s="129" t="str">
        <f t="shared" si="9"/>
        <v>0</v>
      </c>
      <c r="AJ14" s="129" t="str">
        <f t="shared" si="10"/>
        <v/>
      </c>
      <c r="AK14" s="129" t="str">
        <f t="shared" si="11"/>
        <v/>
      </c>
    </row>
    <row r="15" spans="2:37" ht="33.75" customHeight="1">
      <c r="B15" s="111">
        <v>4</v>
      </c>
      <c r="C15" s="2"/>
      <c r="D15" s="18"/>
      <c r="E15" s="3"/>
      <c r="F15" s="3"/>
      <c r="G15" s="111" t="str">
        <f t="shared" si="17"/>
        <v/>
      </c>
      <c r="H15" s="11" t="str">
        <f t="shared" si="12"/>
        <v/>
      </c>
      <c r="I15" s="13" t="str">
        <f t="shared" si="13"/>
        <v/>
      </c>
      <c r="J15" s="15" t="str">
        <f t="shared" si="1"/>
        <v/>
      </c>
      <c r="K15" s="14"/>
      <c r="L15" s="4"/>
      <c r="M15" s="4"/>
      <c r="N15" s="4"/>
      <c r="O15" s="5"/>
      <c r="P15" s="27"/>
      <c r="Q15" s="141"/>
      <c r="R15" s="142"/>
      <c r="S15" s="139" t="str">
        <f t="shared" si="18"/>
        <v/>
      </c>
      <c r="T15" s="140"/>
      <c r="U15" s="140"/>
      <c r="V15" s="99"/>
      <c r="W15" s="24" t="str">
        <f>IF(F15&lt;&gt;"",IF(OR(AC15&gt;分!$I$9,エントリー表!AC15&lt;分!$I$3),"エラー",""),IF(AND(C15&lt;&gt;"",F15=""),"エラー",""))</f>
        <v/>
      </c>
      <c r="X15" s="127" t="str">
        <f t="shared" si="19"/>
        <v/>
      </c>
      <c r="Y15" s="127"/>
      <c r="Z15" s="127" t="str">
        <f t="shared" si="14"/>
        <v/>
      </c>
      <c r="AA15" s="127" t="str">
        <f t="shared" si="15"/>
        <v/>
      </c>
      <c r="AB15" s="127" t="str">
        <f t="shared" si="20"/>
        <v/>
      </c>
      <c r="AC15" s="130" t="str">
        <f t="shared" si="4"/>
        <v/>
      </c>
      <c r="AD15" s="128" t="str">
        <f t="shared" si="5"/>
        <v/>
      </c>
      <c r="AE15" s="129" t="str">
        <f t="shared" si="6"/>
        <v/>
      </c>
      <c r="AF15" s="129" t="str">
        <f t="shared" si="7"/>
        <v/>
      </c>
      <c r="AG15" s="129" t="str">
        <f t="shared" si="16"/>
        <v>0</v>
      </c>
      <c r="AH15" s="129" t="str">
        <f t="shared" si="8"/>
        <v>0</v>
      </c>
      <c r="AI15" s="129" t="str">
        <f t="shared" si="9"/>
        <v>0</v>
      </c>
      <c r="AJ15" s="129" t="str">
        <f t="shared" si="10"/>
        <v/>
      </c>
      <c r="AK15" s="129" t="str">
        <f t="shared" si="11"/>
        <v/>
      </c>
    </row>
    <row r="16" spans="2:37" ht="33.75" customHeight="1">
      <c r="B16" s="111">
        <v>5</v>
      </c>
      <c r="C16" s="2"/>
      <c r="D16" s="18"/>
      <c r="E16" s="3"/>
      <c r="F16" s="3"/>
      <c r="G16" s="111" t="str">
        <f t="shared" si="17"/>
        <v/>
      </c>
      <c r="H16" s="11" t="str">
        <f t="shared" si="12"/>
        <v/>
      </c>
      <c r="I16" s="13" t="str">
        <f t="shared" si="13"/>
        <v/>
      </c>
      <c r="J16" s="15" t="str">
        <f t="shared" si="1"/>
        <v/>
      </c>
      <c r="K16" s="14"/>
      <c r="L16" s="4"/>
      <c r="M16" s="4"/>
      <c r="N16" s="4"/>
      <c r="O16" s="5"/>
      <c r="P16" s="27"/>
      <c r="Q16" s="141"/>
      <c r="R16" s="142"/>
      <c r="S16" s="139" t="str">
        <f t="shared" si="18"/>
        <v/>
      </c>
      <c r="T16" s="140"/>
      <c r="U16" s="140"/>
      <c r="V16" s="99"/>
      <c r="W16" s="24" t="str">
        <f>IF(F16&lt;&gt;"",IF(OR(AC16&gt;分!$I$9,エントリー表!AC16&lt;分!$I$3),"エラー",""),IF(AND(C16&lt;&gt;"",F16=""),"エラー",""))</f>
        <v/>
      </c>
      <c r="X16" s="127" t="str">
        <f t="shared" si="19"/>
        <v/>
      </c>
      <c r="Y16" s="127"/>
      <c r="Z16" s="127" t="str">
        <f t="shared" si="14"/>
        <v/>
      </c>
      <c r="AA16" s="127" t="str">
        <f t="shared" si="15"/>
        <v/>
      </c>
      <c r="AB16" s="127" t="str">
        <f t="shared" si="20"/>
        <v/>
      </c>
      <c r="AC16" s="130" t="str">
        <f t="shared" si="4"/>
        <v/>
      </c>
      <c r="AD16" s="128" t="str">
        <f t="shared" si="5"/>
        <v/>
      </c>
      <c r="AE16" s="129" t="str">
        <f t="shared" si="6"/>
        <v/>
      </c>
      <c r="AF16" s="129" t="str">
        <f t="shared" si="7"/>
        <v/>
      </c>
      <c r="AG16" s="129" t="str">
        <f t="shared" si="16"/>
        <v>0</v>
      </c>
      <c r="AH16" s="129" t="str">
        <f t="shared" si="8"/>
        <v>0</v>
      </c>
      <c r="AI16" s="129" t="str">
        <f t="shared" si="9"/>
        <v>0</v>
      </c>
      <c r="AJ16" s="129" t="str">
        <f t="shared" si="10"/>
        <v/>
      </c>
      <c r="AK16" s="129" t="str">
        <f t="shared" si="11"/>
        <v/>
      </c>
    </row>
    <row r="17" spans="2:37" ht="33.75" customHeight="1">
      <c r="B17" s="111">
        <v>6</v>
      </c>
      <c r="C17" s="2"/>
      <c r="D17" s="18"/>
      <c r="E17" s="3"/>
      <c r="F17" s="3"/>
      <c r="G17" s="111" t="str">
        <f t="shared" si="17"/>
        <v/>
      </c>
      <c r="H17" s="11" t="str">
        <f t="shared" si="12"/>
        <v/>
      </c>
      <c r="I17" s="13" t="str">
        <f t="shared" si="13"/>
        <v/>
      </c>
      <c r="J17" s="15" t="str">
        <f t="shared" si="1"/>
        <v/>
      </c>
      <c r="K17" s="14"/>
      <c r="L17" s="4"/>
      <c r="M17" s="4"/>
      <c r="N17" s="4"/>
      <c r="O17" s="5"/>
      <c r="P17" s="27"/>
      <c r="Q17" s="141"/>
      <c r="R17" s="142"/>
      <c r="S17" s="139" t="str">
        <f t="shared" si="18"/>
        <v/>
      </c>
      <c r="T17" s="140"/>
      <c r="U17" s="140"/>
      <c r="V17" s="99"/>
      <c r="W17" s="24" t="str">
        <f>IF(F17&lt;&gt;"",IF(OR(AC17&gt;分!$I$9,エントリー表!AC17&lt;分!$I$3),"エラー",""),IF(AND(C17&lt;&gt;"",F17=""),"エラー",""))</f>
        <v/>
      </c>
      <c r="X17" s="127" t="str">
        <f t="shared" si="19"/>
        <v/>
      </c>
      <c r="Y17" s="127"/>
      <c r="Z17" s="127" t="str">
        <f t="shared" si="14"/>
        <v/>
      </c>
      <c r="AA17" s="127" t="str">
        <f t="shared" si="15"/>
        <v/>
      </c>
      <c r="AB17" s="127" t="str">
        <f t="shared" si="20"/>
        <v/>
      </c>
      <c r="AC17" s="130" t="str">
        <f t="shared" si="4"/>
        <v/>
      </c>
      <c r="AD17" s="128" t="str">
        <f t="shared" si="5"/>
        <v/>
      </c>
      <c r="AE17" s="129" t="str">
        <f t="shared" si="6"/>
        <v/>
      </c>
      <c r="AF17" s="129" t="str">
        <f t="shared" si="7"/>
        <v/>
      </c>
      <c r="AG17" s="129" t="str">
        <f t="shared" si="16"/>
        <v>0</v>
      </c>
      <c r="AH17" s="129" t="str">
        <f t="shared" si="8"/>
        <v>0</v>
      </c>
      <c r="AI17" s="129" t="str">
        <f t="shared" si="9"/>
        <v>0</v>
      </c>
      <c r="AJ17" s="129" t="str">
        <f t="shared" si="10"/>
        <v/>
      </c>
      <c r="AK17" s="129" t="str">
        <f t="shared" si="11"/>
        <v/>
      </c>
    </row>
    <row r="18" spans="2:37" ht="33.75" customHeight="1">
      <c r="B18" s="111">
        <v>7</v>
      </c>
      <c r="C18" s="2"/>
      <c r="D18" s="18"/>
      <c r="E18" s="3"/>
      <c r="F18" s="3"/>
      <c r="G18" s="111" t="str">
        <f t="shared" si="17"/>
        <v/>
      </c>
      <c r="H18" s="11" t="str">
        <f t="shared" si="12"/>
        <v/>
      </c>
      <c r="I18" s="13" t="str">
        <f t="shared" si="13"/>
        <v/>
      </c>
      <c r="J18" s="15" t="str">
        <f t="shared" si="1"/>
        <v/>
      </c>
      <c r="K18" s="14"/>
      <c r="L18" s="4"/>
      <c r="M18" s="4"/>
      <c r="N18" s="4"/>
      <c r="O18" s="5"/>
      <c r="P18" s="27"/>
      <c r="Q18" s="141"/>
      <c r="R18" s="142"/>
      <c r="S18" s="139" t="str">
        <f t="shared" si="18"/>
        <v/>
      </c>
      <c r="T18" s="140"/>
      <c r="U18" s="140"/>
      <c r="V18" s="99"/>
      <c r="W18" s="24" t="str">
        <f>IF(F18&lt;&gt;"",IF(OR(AC18&gt;分!$I$9,エントリー表!AC18&lt;分!$I$3),"エラー",""),IF(AND(C18&lt;&gt;"",F18=""),"エラー",""))</f>
        <v/>
      </c>
      <c r="X18" s="127" t="str">
        <f t="shared" si="19"/>
        <v/>
      </c>
      <c r="Y18" s="127"/>
      <c r="Z18" s="127" t="str">
        <f t="shared" si="14"/>
        <v/>
      </c>
      <c r="AA18" s="127" t="str">
        <f t="shared" si="15"/>
        <v/>
      </c>
      <c r="AB18" s="127" t="str">
        <f t="shared" si="20"/>
        <v/>
      </c>
      <c r="AC18" s="130" t="str">
        <f t="shared" si="4"/>
        <v/>
      </c>
      <c r="AD18" s="128" t="str">
        <f t="shared" si="5"/>
        <v/>
      </c>
      <c r="AE18" s="129" t="str">
        <f t="shared" si="6"/>
        <v/>
      </c>
      <c r="AF18" s="129" t="str">
        <f t="shared" si="7"/>
        <v/>
      </c>
      <c r="AG18" s="129" t="str">
        <f t="shared" si="16"/>
        <v>0</v>
      </c>
      <c r="AH18" s="129" t="str">
        <f t="shared" si="8"/>
        <v>0</v>
      </c>
      <c r="AI18" s="129" t="str">
        <f t="shared" si="9"/>
        <v>0</v>
      </c>
      <c r="AJ18" s="129" t="str">
        <f t="shared" si="10"/>
        <v/>
      </c>
      <c r="AK18" s="129" t="str">
        <f t="shared" si="11"/>
        <v/>
      </c>
    </row>
    <row r="19" spans="2:37" ht="33.75" customHeight="1">
      <c r="B19" s="111">
        <v>8</v>
      </c>
      <c r="C19" s="2"/>
      <c r="D19" s="18"/>
      <c r="E19" s="3"/>
      <c r="F19" s="3"/>
      <c r="G19" s="111" t="str">
        <f t="shared" si="17"/>
        <v/>
      </c>
      <c r="H19" s="11" t="str">
        <f t="shared" si="12"/>
        <v/>
      </c>
      <c r="I19" s="13" t="str">
        <f t="shared" si="13"/>
        <v/>
      </c>
      <c r="J19" s="15" t="str">
        <f t="shared" si="1"/>
        <v/>
      </c>
      <c r="K19" s="14"/>
      <c r="L19" s="4"/>
      <c r="M19" s="4"/>
      <c r="N19" s="4"/>
      <c r="O19" s="5"/>
      <c r="P19" s="27"/>
      <c r="Q19" s="141"/>
      <c r="R19" s="142"/>
      <c r="S19" s="139" t="str">
        <f t="shared" si="18"/>
        <v/>
      </c>
      <c r="T19" s="140"/>
      <c r="U19" s="140"/>
      <c r="V19" s="99"/>
      <c r="W19" s="24" t="str">
        <f>IF(F19&lt;&gt;"",IF(OR(AC19&gt;分!$I$9,エントリー表!AC19&lt;分!$I$3),"エラー",""),IF(AND(C19&lt;&gt;"",F19=""),"エラー",""))</f>
        <v/>
      </c>
      <c r="X19" s="127" t="str">
        <f t="shared" si="19"/>
        <v/>
      </c>
      <c r="Y19" s="127"/>
      <c r="Z19" s="127" t="str">
        <f t="shared" si="14"/>
        <v/>
      </c>
      <c r="AA19" s="127" t="str">
        <f t="shared" si="15"/>
        <v/>
      </c>
      <c r="AB19" s="127" t="str">
        <f t="shared" si="20"/>
        <v/>
      </c>
      <c r="AC19" s="130" t="str">
        <f t="shared" si="4"/>
        <v/>
      </c>
      <c r="AD19" s="128" t="str">
        <f t="shared" si="5"/>
        <v/>
      </c>
      <c r="AE19" s="129" t="str">
        <f t="shared" si="6"/>
        <v/>
      </c>
      <c r="AF19" s="129" t="str">
        <f t="shared" si="7"/>
        <v/>
      </c>
      <c r="AG19" s="129" t="str">
        <f t="shared" si="16"/>
        <v>0</v>
      </c>
      <c r="AH19" s="129" t="str">
        <f t="shared" si="8"/>
        <v>0</v>
      </c>
      <c r="AI19" s="129" t="str">
        <f t="shared" si="9"/>
        <v>0</v>
      </c>
      <c r="AJ19" s="129" t="str">
        <f t="shared" si="10"/>
        <v/>
      </c>
      <c r="AK19" s="129" t="str">
        <f t="shared" si="11"/>
        <v/>
      </c>
    </row>
    <row r="20" spans="2:37" ht="33.75" customHeight="1">
      <c r="B20" s="111">
        <v>9</v>
      </c>
      <c r="C20" s="2"/>
      <c r="D20" s="18"/>
      <c r="E20" s="3"/>
      <c r="F20" s="3"/>
      <c r="G20" s="111" t="str">
        <f t="shared" si="17"/>
        <v/>
      </c>
      <c r="H20" s="11" t="str">
        <f t="shared" si="12"/>
        <v/>
      </c>
      <c r="I20" s="13" t="str">
        <f t="shared" si="13"/>
        <v/>
      </c>
      <c r="J20" s="15" t="str">
        <f t="shared" si="1"/>
        <v/>
      </c>
      <c r="K20" s="14"/>
      <c r="L20" s="4"/>
      <c r="M20" s="4"/>
      <c r="N20" s="4"/>
      <c r="O20" s="5"/>
      <c r="P20" s="27"/>
      <c r="Q20" s="141"/>
      <c r="R20" s="142"/>
      <c r="S20" s="139" t="str">
        <f t="shared" si="18"/>
        <v/>
      </c>
      <c r="T20" s="140"/>
      <c r="U20" s="140"/>
      <c r="V20" s="99"/>
      <c r="W20" s="24" t="str">
        <f>IF(F20&lt;&gt;"",IF(OR(AC20&gt;分!$I$9,エントリー表!AC20&lt;分!$I$3),"エラー",""),IF(AND(C20&lt;&gt;"",F20=""),"エラー",""))</f>
        <v/>
      </c>
      <c r="X20" s="127" t="str">
        <f t="shared" si="19"/>
        <v/>
      </c>
      <c r="Y20" s="127"/>
      <c r="Z20" s="127" t="str">
        <f t="shared" si="14"/>
        <v/>
      </c>
      <c r="AA20" s="127" t="str">
        <f t="shared" si="15"/>
        <v/>
      </c>
      <c r="AB20" s="127" t="str">
        <f t="shared" si="20"/>
        <v/>
      </c>
      <c r="AC20" s="130" t="str">
        <f t="shared" si="4"/>
        <v/>
      </c>
      <c r="AD20" s="128" t="str">
        <f t="shared" si="5"/>
        <v/>
      </c>
      <c r="AE20" s="129" t="str">
        <f t="shared" si="6"/>
        <v/>
      </c>
      <c r="AF20" s="129" t="str">
        <f t="shared" si="7"/>
        <v/>
      </c>
      <c r="AG20" s="129" t="str">
        <f t="shared" si="16"/>
        <v>0</v>
      </c>
      <c r="AH20" s="129" t="str">
        <f t="shared" si="8"/>
        <v>0</v>
      </c>
      <c r="AI20" s="129" t="str">
        <f t="shared" si="9"/>
        <v>0</v>
      </c>
      <c r="AJ20" s="129" t="str">
        <f t="shared" si="10"/>
        <v/>
      </c>
      <c r="AK20" s="129" t="str">
        <f t="shared" si="11"/>
        <v/>
      </c>
    </row>
    <row r="21" spans="2:37" ht="33.75" customHeight="1">
      <c r="B21" s="111">
        <v>10</v>
      </c>
      <c r="C21" s="2"/>
      <c r="D21" s="18"/>
      <c r="E21" s="3"/>
      <c r="F21" s="3"/>
      <c r="G21" s="111" t="str">
        <f t="shared" si="17"/>
        <v/>
      </c>
      <c r="H21" s="11" t="str">
        <f t="shared" si="12"/>
        <v/>
      </c>
      <c r="I21" s="13" t="str">
        <f t="shared" si="13"/>
        <v/>
      </c>
      <c r="J21" s="15" t="str">
        <f t="shared" si="1"/>
        <v/>
      </c>
      <c r="K21" s="14"/>
      <c r="L21" s="4"/>
      <c r="M21" s="4"/>
      <c r="N21" s="4"/>
      <c r="O21" s="5"/>
      <c r="P21" s="27"/>
      <c r="Q21" s="141"/>
      <c r="R21" s="142"/>
      <c r="S21" s="139" t="str">
        <f t="shared" si="18"/>
        <v/>
      </c>
      <c r="T21" s="140"/>
      <c r="U21" s="140"/>
      <c r="V21" s="99"/>
      <c r="W21" s="24" t="str">
        <f>IF(F21&lt;&gt;"",IF(OR(AC21&gt;分!$I$9,エントリー表!AC21&lt;分!$I$3),"エラー",""),IF(AND(C21&lt;&gt;"",F21=""),"エラー",""))</f>
        <v/>
      </c>
      <c r="X21" s="127" t="str">
        <f t="shared" si="19"/>
        <v/>
      </c>
      <c r="Y21" s="127"/>
      <c r="Z21" s="127" t="str">
        <f t="shared" si="14"/>
        <v/>
      </c>
      <c r="AA21" s="127" t="str">
        <f t="shared" si="15"/>
        <v/>
      </c>
      <c r="AB21" s="127" t="str">
        <f t="shared" si="20"/>
        <v/>
      </c>
      <c r="AC21" s="130" t="str">
        <f t="shared" si="4"/>
        <v/>
      </c>
      <c r="AD21" s="128" t="str">
        <f t="shared" si="5"/>
        <v/>
      </c>
      <c r="AE21" s="129" t="str">
        <f t="shared" si="6"/>
        <v/>
      </c>
      <c r="AF21" s="129" t="str">
        <f t="shared" si="7"/>
        <v/>
      </c>
      <c r="AG21" s="129" t="str">
        <f t="shared" si="16"/>
        <v>0</v>
      </c>
      <c r="AH21" s="129" t="str">
        <f t="shared" si="8"/>
        <v>0</v>
      </c>
      <c r="AI21" s="129" t="str">
        <f t="shared" si="9"/>
        <v>0</v>
      </c>
      <c r="AJ21" s="129" t="str">
        <f t="shared" si="10"/>
        <v/>
      </c>
      <c r="AK21" s="129" t="str">
        <f t="shared" si="11"/>
        <v/>
      </c>
    </row>
    <row r="22" spans="2:37" ht="33.75" customHeight="1">
      <c r="B22" s="111">
        <v>11</v>
      </c>
      <c r="C22" s="2"/>
      <c r="D22" s="18"/>
      <c r="E22" s="3"/>
      <c r="F22" s="3"/>
      <c r="G22" s="111" t="str">
        <f t="shared" si="17"/>
        <v/>
      </c>
      <c r="H22" s="11" t="str">
        <f t="shared" si="12"/>
        <v/>
      </c>
      <c r="I22" s="13" t="str">
        <f t="shared" si="13"/>
        <v/>
      </c>
      <c r="J22" s="15" t="str">
        <f t="shared" si="1"/>
        <v/>
      </c>
      <c r="K22" s="14"/>
      <c r="L22" s="4"/>
      <c r="M22" s="4"/>
      <c r="N22" s="4"/>
      <c r="O22" s="5"/>
      <c r="P22" s="27"/>
      <c r="Q22" s="141"/>
      <c r="R22" s="142"/>
      <c r="S22" s="139" t="str">
        <f t="shared" si="18"/>
        <v/>
      </c>
      <c r="T22" s="140"/>
      <c r="U22" s="140"/>
      <c r="V22" s="99"/>
      <c r="W22" s="24" t="str">
        <f>IF(F22&lt;&gt;"",IF(OR(AC22&gt;分!$I$9,エントリー表!AC22&lt;分!$I$3),"エラー",""),IF(AND(C22&lt;&gt;"",F22=""),"エラー",""))</f>
        <v/>
      </c>
      <c r="X22" s="127" t="str">
        <f t="shared" si="19"/>
        <v/>
      </c>
      <c r="Y22" s="127"/>
      <c r="Z22" s="127" t="str">
        <f t="shared" si="14"/>
        <v/>
      </c>
      <c r="AA22" s="127" t="str">
        <f t="shared" si="15"/>
        <v/>
      </c>
      <c r="AB22" s="127" t="str">
        <f t="shared" si="20"/>
        <v/>
      </c>
      <c r="AC22" s="130" t="str">
        <f t="shared" si="4"/>
        <v/>
      </c>
      <c r="AD22" s="128" t="str">
        <f t="shared" si="5"/>
        <v/>
      </c>
      <c r="AE22" s="129" t="str">
        <f t="shared" si="6"/>
        <v/>
      </c>
      <c r="AF22" s="129" t="str">
        <f t="shared" si="7"/>
        <v/>
      </c>
      <c r="AG22" s="129" t="str">
        <f t="shared" si="16"/>
        <v>0</v>
      </c>
      <c r="AH22" s="129" t="str">
        <f t="shared" si="8"/>
        <v>0</v>
      </c>
      <c r="AI22" s="129" t="str">
        <f t="shared" si="9"/>
        <v>0</v>
      </c>
      <c r="AJ22" s="129" t="str">
        <f t="shared" si="10"/>
        <v/>
      </c>
      <c r="AK22" s="129" t="str">
        <f t="shared" si="11"/>
        <v/>
      </c>
    </row>
    <row r="23" spans="2:37" ht="33.75" customHeight="1">
      <c r="B23" s="111">
        <v>12</v>
      </c>
      <c r="C23" s="2"/>
      <c r="D23" s="18"/>
      <c r="E23" s="3"/>
      <c r="F23" s="3"/>
      <c r="G23" s="111" t="str">
        <f t="shared" si="17"/>
        <v/>
      </c>
      <c r="H23" s="11" t="str">
        <f t="shared" si="12"/>
        <v/>
      </c>
      <c r="I23" s="13" t="str">
        <f t="shared" si="13"/>
        <v/>
      </c>
      <c r="J23" s="15" t="str">
        <f t="shared" si="1"/>
        <v/>
      </c>
      <c r="K23" s="14"/>
      <c r="L23" s="4"/>
      <c r="M23" s="4"/>
      <c r="N23" s="4"/>
      <c r="O23" s="5"/>
      <c r="P23" s="27"/>
      <c r="Q23" s="141"/>
      <c r="R23" s="142"/>
      <c r="S23" s="139" t="str">
        <f t="shared" si="18"/>
        <v/>
      </c>
      <c r="T23" s="140"/>
      <c r="U23" s="140"/>
      <c r="V23" s="99"/>
      <c r="W23" s="24" t="str">
        <f>IF(F23&lt;&gt;"",IF(OR(AC23&gt;分!$I$9,エントリー表!AC23&lt;分!$I$3),"エラー",""),IF(AND(C23&lt;&gt;"",F23=""),"エラー",""))</f>
        <v/>
      </c>
      <c r="X23" s="127" t="str">
        <f t="shared" si="19"/>
        <v/>
      </c>
      <c r="Y23" s="127"/>
      <c r="Z23" s="127" t="str">
        <f t="shared" si="14"/>
        <v/>
      </c>
      <c r="AA23" s="127" t="str">
        <f t="shared" si="15"/>
        <v/>
      </c>
      <c r="AB23" s="127" t="str">
        <f t="shared" si="20"/>
        <v/>
      </c>
      <c r="AC23" s="130" t="str">
        <f t="shared" si="4"/>
        <v/>
      </c>
      <c r="AD23" s="128" t="str">
        <f t="shared" si="5"/>
        <v/>
      </c>
      <c r="AE23" s="129" t="str">
        <f t="shared" si="6"/>
        <v/>
      </c>
      <c r="AF23" s="129" t="str">
        <f t="shared" si="7"/>
        <v/>
      </c>
      <c r="AG23" s="129" t="str">
        <f t="shared" si="16"/>
        <v>0</v>
      </c>
      <c r="AH23" s="129" t="str">
        <f t="shared" si="8"/>
        <v>0</v>
      </c>
      <c r="AI23" s="129" t="str">
        <f t="shared" si="9"/>
        <v>0</v>
      </c>
      <c r="AJ23" s="129" t="str">
        <f t="shared" si="10"/>
        <v/>
      </c>
      <c r="AK23" s="129" t="str">
        <f t="shared" si="11"/>
        <v/>
      </c>
    </row>
    <row r="24" spans="2:37" ht="33.75" customHeight="1">
      <c r="B24" s="111">
        <v>13</v>
      </c>
      <c r="C24" s="2"/>
      <c r="D24" s="18"/>
      <c r="E24" s="3"/>
      <c r="F24" s="3"/>
      <c r="G24" s="111" t="str">
        <f t="shared" si="17"/>
        <v/>
      </c>
      <c r="H24" s="11" t="str">
        <f t="shared" si="12"/>
        <v/>
      </c>
      <c r="I24" s="13" t="str">
        <f t="shared" si="13"/>
        <v/>
      </c>
      <c r="J24" s="15" t="str">
        <f t="shared" si="1"/>
        <v/>
      </c>
      <c r="K24" s="14"/>
      <c r="L24" s="4"/>
      <c r="M24" s="4"/>
      <c r="N24" s="4"/>
      <c r="O24" s="5"/>
      <c r="P24" s="27"/>
      <c r="Q24" s="141"/>
      <c r="R24" s="142"/>
      <c r="S24" s="139" t="str">
        <f t="shared" si="18"/>
        <v/>
      </c>
      <c r="T24" s="140"/>
      <c r="U24" s="140"/>
      <c r="V24" s="99"/>
      <c r="W24" s="24" t="str">
        <f>IF(F24&lt;&gt;"",IF(OR(AC24&gt;分!$I$9,エントリー表!AC24&lt;分!$I$3),"エラー",""),IF(AND(C24&lt;&gt;"",F24=""),"エラー",""))</f>
        <v/>
      </c>
      <c r="X24" s="127" t="str">
        <f t="shared" si="19"/>
        <v/>
      </c>
      <c r="Y24" s="127"/>
      <c r="Z24" s="127" t="str">
        <f t="shared" si="14"/>
        <v/>
      </c>
      <c r="AA24" s="127" t="str">
        <f t="shared" si="15"/>
        <v/>
      </c>
      <c r="AB24" s="127" t="str">
        <f t="shared" si="20"/>
        <v/>
      </c>
      <c r="AC24" s="130" t="str">
        <f t="shared" si="4"/>
        <v/>
      </c>
      <c r="AD24" s="128" t="str">
        <f t="shared" si="5"/>
        <v/>
      </c>
      <c r="AE24" s="129" t="str">
        <f t="shared" si="6"/>
        <v/>
      </c>
      <c r="AF24" s="129" t="str">
        <f t="shared" si="7"/>
        <v/>
      </c>
      <c r="AG24" s="129" t="str">
        <f t="shared" si="16"/>
        <v>0</v>
      </c>
      <c r="AH24" s="129" t="str">
        <f t="shared" si="8"/>
        <v>0</v>
      </c>
      <c r="AI24" s="129" t="str">
        <f t="shared" si="9"/>
        <v>0</v>
      </c>
      <c r="AJ24" s="129" t="str">
        <f t="shared" si="10"/>
        <v/>
      </c>
      <c r="AK24" s="129" t="str">
        <f t="shared" si="11"/>
        <v/>
      </c>
    </row>
    <row r="25" spans="2:37" ht="33.75" customHeight="1">
      <c r="B25" s="111">
        <v>14</v>
      </c>
      <c r="C25" s="2"/>
      <c r="D25" s="18"/>
      <c r="E25" s="3"/>
      <c r="F25" s="3"/>
      <c r="G25" s="111" t="str">
        <f t="shared" si="17"/>
        <v/>
      </c>
      <c r="H25" s="11" t="str">
        <f t="shared" si="12"/>
        <v/>
      </c>
      <c r="I25" s="13" t="str">
        <f t="shared" si="13"/>
        <v/>
      </c>
      <c r="J25" s="15" t="str">
        <f t="shared" si="1"/>
        <v/>
      </c>
      <c r="K25" s="14"/>
      <c r="L25" s="4"/>
      <c r="M25" s="4"/>
      <c r="N25" s="4"/>
      <c r="O25" s="5"/>
      <c r="P25" s="27"/>
      <c r="Q25" s="141"/>
      <c r="R25" s="142"/>
      <c r="S25" s="139" t="str">
        <f t="shared" si="18"/>
        <v/>
      </c>
      <c r="T25" s="140"/>
      <c r="U25" s="140"/>
      <c r="V25" s="99"/>
      <c r="W25" s="24" t="str">
        <f>IF(F25&lt;&gt;"",IF(OR(AC25&gt;分!$I$9,エントリー表!AC25&lt;分!$I$3),"エラー",""),IF(AND(C25&lt;&gt;"",F25=""),"エラー",""))</f>
        <v/>
      </c>
      <c r="X25" s="127" t="str">
        <f t="shared" si="19"/>
        <v/>
      </c>
      <c r="Y25" s="127"/>
      <c r="Z25" s="127" t="str">
        <f t="shared" si="14"/>
        <v/>
      </c>
      <c r="AA25" s="127" t="str">
        <f t="shared" si="15"/>
        <v/>
      </c>
      <c r="AB25" s="127" t="str">
        <f t="shared" si="20"/>
        <v/>
      </c>
      <c r="AC25" s="130" t="str">
        <f t="shared" si="4"/>
        <v/>
      </c>
      <c r="AD25" s="128" t="str">
        <f t="shared" si="5"/>
        <v/>
      </c>
      <c r="AE25" s="129" t="str">
        <f t="shared" si="6"/>
        <v/>
      </c>
      <c r="AF25" s="129" t="str">
        <f t="shared" si="7"/>
        <v/>
      </c>
      <c r="AG25" s="129" t="str">
        <f t="shared" si="16"/>
        <v>0</v>
      </c>
      <c r="AH25" s="129" t="str">
        <f t="shared" si="8"/>
        <v>0</v>
      </c>
      <c r="AI25" s="129" t="str">
        <f t="shared" si="9"/>
        <v>0</v>
      </c>
      <c r="AJ25" s="129" t="str">
        <f t="shared" si="10"/>
        <v/>
      </c>
      <c r="AK25" s="129" t="str">
        <f t="shared" si="11"/>
        <v/>
      </c>
    </row>
    <row r="26" spans="2:37" ht="33.75" customHeight="1">
      <c r="B26" s="111">
        <v>15</v>
      </c>
      <c r="C26" s="2"/>
      <c r="D26" s="18"/>
      <c r="E26" s="3"/>
      <c r="F26" s="3"/>
      <c r="G26" s="111" t="str">
        <f t="shared" si="17"/>
        <v/>
      </c>
      <c r="H26" s="11" t="str">
        <f t="shared" si="12"/>
        <v/>
      </c>
      <c r="I26" s="13" t="str">
        <f t="shared" si="13"/>
        <v/>
      </c>
      <c r="J26" s="15" t="str">
        <f t="shared" si="1"/>
        <v/>
      </c>
      <c r="K26" s="14"/>
      <c r="L26" s="4"/>
      <c r="M26" s="4"/>
      <c r="N26" s="4"/>
      <c r="O26" s="5"/>
      <c r="P26" s="27"/>
      <c r="Q26" s="141"/>
      <c r="R26" s="142"/>
      <c r="S26" s="139" t="str">
        <f t="shared" si="18"/>
        <v/>
      </c>
      <c r="T26" s="140"/>
      <c r="U26" s="140"/>
      <c r="V26" s="99"/>
      <c r="W26" s="24" t="str">
        <f>IF(F26&lt;&gt;"",IF(OR(AC26&gt;分!$I$9,エントリー表!AC26&lt;分!$I$3),"エラー",""),IF(AND(C26&lt;&gt;"",F26=""),"エラー",""))</f>
        <v/>
      </c>
      <c r="X26" s="127" t="str">
        <f t="shared" si="19"/>
        <v/>
      </c>
      <c r="Y26" s="127"/>
      <c r="Z26" s="127" t="str">
        <f t="shared" si="14"/>
        <v/>
      </c>
      <c r="AA26" s="127" t="str">
        <f t="shared" si="15"/>
        <v/>
      </c>
      <c r="AB26" s="127" t="str">
        <f t="shared" si="20"/>
        <v/>
      </c>
      <c r="AC26" s="130" t="str">
        <f t="shared" si="4"/>
        <v/>
      </c>
      <c r="AD26" s="128" t="str">
        <f t="shared" si="5"/>
        <v/>
      </c>
      <c r="AE26" s="129" t="str">
        <f t="shared" si="6"/>
        <v/>
      </c>
      <c r="AF26" s="129" t="str">
        <f t="shared" si="7"/>
        <v/>
      </c>
      <c r="AG26" s="129" t="str">
        <f t="shared" si="16"/>
        <v>0</v>
      </c>
      <c r="AH26" s="129" t="str">
        <f t="shared" si="8"/>
        <v>0</v>
      </c>
      <c r="AI26" s="129" t="str">
        <f t="shared" si="9"/>
        <v>0</v>
      </c>
      <c r="AJ26" s="129" t="str">
        <f t="shared" si="10"/>
        <v/>
      </c>
      <c r="AK26" s="129" t="str">
        <f t="shared" si="11"/>
        <v/>
      </c>
    </row>
    <row r="27" spans="2:37" ht="33.75" customHeight="1">
      <c r="B27" s="111">
        <v>16</v>
      </c>
      <c r="C27" s="2"/>
      <c r="D27" s="18"/>
      <c r="E27" s="3"/>
      <c r="F27" s="3"/>
      <c r="G27" s="111" t="str">
        <f t="shared" si="17"/>
        <v/>
      </c>
      <c r="H27" s="11" t="str">
        <f t="shared" si="12"/>
        <v/>
      </c>
      <c r="I27" s="13" t="str">
        <f t="shared" si="13"/>
        <v/>
      </c>
      <c r="J27" s="15" t="str">
        <f t="shared" si="1"/>
        <v/>
      </c>
      <c r="K27" s="14"/>
      <c r="L27" s="4"/>
      <c r="M27" s="4"/>
      <c r="N27" s="4"/>
      <c r="O27" s="5"/>
      <c r="P27" s="27"/>
      <c r="Q27" s="141"/>
      <c r="R27" s="142"/>
      <c r="S27" s="139" t="str">
        <f t="shared" si="18"/>
        <v/>
      </c>
      <c r="T27" s="140"/>
      <c r="U27" s="140"/>
      <c r="V27" s="99"/>
      <c r="W27" s="24" t="str">
        <f>IF(F27&lt;&gt;"",IF(OR(AC27&gt;分!$I$9,エントリー表!AC27&lt;分!$I$3),"エラー",""),IF(AND(C27&lt;&gt;"",F27=""),"エラー",""))</f>
        <v/>
      </c>
      <c r="X27" s="127" t="str">
        <f t="shared" si="19"/>
        <v/>
      </c>
      <c r="Y27" s="127"/>
      <c r="Z27" s="127" t="str">
        <f t="shared" si="14"/>
        <v/>
      </c>
      <c r="AA27" s="127" t="str">
        <f t="shared" si="15"/>
        <v/>
      </c>
      <c r="AB27" s="127" t="str">
        <f t="shared" si="20"/>
        <v/>
      </c>
      <c r="AC27" s="130" t="str">
        <f t="shared" si="4"/>
        <v/>
      </c>
      <c r="AD27" s="128" t="str">
        <f t="shared" si="5"/>
        <v/>
      </c>
      <c r="AE27" s="129" t="str">
        <f t="shared" si="6"/>
        <v/>
      </c>
      <c r="AF27" s="129" t="str">
        <f t="shared" si="7"/>
        <v/>
      </c>
      <c r="AG27" s="129" t="str">
        <f t="shared" si="16"/>
        <v>0</v>
      </c>
      <c r="AH27" s="129" t="str">
        <f t="shared" si="8"/>
        <v>0</v>
      </c>
      <c r="AI27" s="129" t="str">
        <f t="shared" si="9"/>
        <v>0</v>
      </c>
      <c r="AJ27" s="129" t="str">
        <f t="shared" si="10"/>
        <v/>
      </c>
      <c r="AK27" s="129" t="str">
        <f t="shared" si="11"/>
        <v/>
      </c>
    </row>
    <row r="28" spans="2:37" ht="33.75" customHeight="1">
      <c r="B28" s="111">
        <v>17</v>
      </c>
      <c r="C28" s="2"/>
      <c r="D28" s="18"/>
      <c r="E28" s="3"/>
      <c r="F28" s="3"/>
      <c r="G28" s="111" t="str">
        <f t="shared" si="17"/>
        <v/>
      </c>
      <c r="H28" s="11" t="str">
        <f t="shared" si="12"/>
        <v/>
      </c>
      <c r="I28" s="13" t="str">
        <f t="shared" si="13"/>
        <v/>
      </c>
      <c r="J28" s="15" t="str">
        <f t="shared" si="1"/>
        <v/>
      </c>
      <c r="K28" s="14"/>
      <c r="L28" s="4"/>
      <c r="M28" s="4"/>
      <c r="N28" s="4"/>
      <c r="O28" s="5"/>
      <c r="P28" s="27"/>
      <c r="Q28" s="141"/>
      <c r="R28" s="142"/>
      <c r="S28" s="139" t="str">
        <f t="shared" si="18"/>
        <v/>
      </c>
      <c r="T28" s="140"/>
      <c r="U28" s="140"/>
      <c r="V28" s="99"/>
      <c r="W28" s="24" t="str">
        <f>IF(F28&lt;&gt;"",IF(OR(AC28&gt;分!$I$9,エントリー表!AC28&lt;分!$I$3),"エラー",""),IF(AND(C28&lt;&gt;"",F28=""),"エラー",""))</f>
        <v/>
      </c>
      <c r="X28" s="127" t="str">
        <f t="shared" si="19"/>
        <v/>
      </c>
      <c r="Y28" s="127"/>
      <c r="Z28" s="127" t="str">
        <f t="shared" si="14"/>
        <v/>
      </c>
      <c r="AA28" s="127" t="str">
        <f t="shared" si="15"/>
        <v/>
      </c>
      <c r="AB28" s="127" t="str">
        <f t="shared" si="20"/>
        <v/>
      </c>
      <c r="AC28" s="130" t="str">
        <f t="shared" si="4"/>
        <v/>
      </c>
      <c r="AD28" s="128" t="str">
        <f t="shared" si="5"/>
        <v/>
      </c>
      <c r="AE28" s="129" t="str">
        <f t="shared" si="6"/>
        <v/>
      </c>
      <c r="AF28" s="129" t="str">
        <f t="shared" si="7"/>
        <v/>
      </c>
      <c r="AG28" s="129" t="str">
        <f t="shared" si="16"/>
        <v>0</v>
      </c>
      <c r="AH28" s="129" t="str">
        <f t="shared" si="8"/>
        <v>0</v>
      </c>
      <c r="AI28" s="129" t="str">
        <f t="shared" si="9"/>
        <v>0</v>
      </c>
      <c r="AJ28" s="129" t="str">
        <f t="shared" si="10"/>
        <v/>
      </c>
      <c r="AK28" s="129" t="str">
        <f t="shared" si="11"/>
        <v/>
      </c>
    </row>
    <row r="29" spans="2:37" ht="33.75" customHeight="1">
      <c r="B29" s="111">
        <v>18</v>
      </c>
      <c r="C29" s="2"/>
      <c r="D29" s="18"/>
      <c r="E29" s="3"/>
      <c r="F29" s="3"/>
      <c r="G29" s="111" t="str">
        <f t="shared" si="17"/>
        <v/>
      </c>
      <c r="H29" s="11" t="str">
        <f t="shared" si="12"/>
        <v/>
      </c>
      <c r="I29" s="13" t="str">
        <f t="shared" si="13"/>
        <v/>
      </c>
      <c r="J29" s="15" t="str">
        <f t="shared" si="1"/>
        <v/>
      </c>
      <c r="K29" s="14"/>
      <c r="L29" s="4"/>
      <c r="M29" s="4"/>
      <c r="N29" s="4"/>
      <c r="O29" s="5"/>
      <c r="P29" s="27"/>
      <c r="Q29" s="141"/>
      <c r="R29" s="142"/>
      <c r="S29" s="139" t="str">
        <f t="shared" si="18"/>
        <v/>
      </c>
      <c r="T29" s="140"/>
      <c r="U29" s="140"/>
      <c r="V29" s="99"/>
      <c r="W29" s="24" t="str">
        <f>IF(F29&lt;&gt;"",IF(OR(AC29&gt;分!$I$9,エントリー表!AC29&lt;分!$I$3),"エラー",""),IF(AND(C29&lt;&gt;"",F29=""),"エラー",""))</f>
        <v/>
      </c>
      <c r="X29" s="127" t="str">
        <f t="shared" si="19"/>
        <v/>
      </c>
      <c r="Y29" s="127"/>
      <c r="Z29" s="127" t="str">
        <f t="shared" si="14"/>
        <v/>
      </c>
      <c r="AA29" s="127" t="str">
        <f t="shared" si="15"/>
        <v/>
      </c>
      <c r="AB29" s="127" t="str">
        <f t="shared" si="20"/>
        <v/>
      </c>
      <c r="AC29" s="130" t="str">
        <f t="shared" si="4"/>
        <v/>
      </c>
      <c r="AD29" s="128" t="str">
        <f t="shared" si="5"/>
        <v/>
      </c>
      <c r="AE29" s="129" t="str">
        <f t="shared" si="6"/>
        <v/>
      </c>
      <c r="AF29" s="129" t="str">
        <f t="shared" si="7"/>
        <v/>
      </c>
      <c r="AG29" s="129" t="str">
        <f t="shared" si="16"/>
        <v>0</v>
      </c>
      <c r="AH29" s="129" t="str">
        <f t="shared" si="8"/>
        <v>0</v>
      </c>
      <c r="AI29" s="129" t="str">
        <f t="shared" si="9"/>
        <v>0</v>
      </c>
      <c r="AJ29" s="129" t="str">
        <f t="shared" si="10"/>
        <v/>
      </c>
      <c r="AK29" s="129" t="str">
        <f t="shared" si="11"/>
        <v/>
      </c>
    </row>
    <row r="30" spans="2:37" ht="33.75" customHeight="1">
      <c r="B30" s="111">
        <v>19</v>
      </c>
      <c r="C30" s="2"/>
      <c r="D30" s="18"/>
      <c r="E30" s="3"/>
      <c r="F30" s="3"/>
      <c r="G30" s="111" t="str">
        <f t="shared" si="17"/>
        <v/>
      </c>
      <c r="H30" s="11" t="str">
        <f t="shared" si="12"/>
        <v/>
      </c>
      <c r="I30" s="13" t="str">
        <f t="shared" si="13"/>
        <v/>
      </c>
      <c r="J30" s="15" t="str">
        <f t="shared" si="1"/>
        <v/>
      </c>
      <c r="K30" s="14"/>
      <c r="L30" s="4"/>
      <c r="M30" s="4"/>
      <c r="N30" s="4"/>
      <c r="O30" s="5"/>
      <c r="P30" s="27"/>
      <c r="Q30" s="141"/>
      <c r="R30" s="142"/>
      <c r="S30" s="139" t="str">
        <f t="shared" si="18"/>
        <v/>
      </c>
      <c r="T30" s="140"/>
      <c r="U30" s="140"/>
      <c r="V30" s="99"/>
      <c r="W30" s="24" t="str">
        <f>IF(F30&lt;&gt;"",IF(OR(AC30&gt;分!$I$9,エントリー表!AC30&lt;分!$I$3),"エラー",""),IF(AND(C30&lt;&gt;"",F30=""),"エラー",""))</f>
        <v/>
      </c>
      <c r="X30" s="127" t="str">
        <f t="shared" si="19"/>
        <v/>
      </c>
      <c r="Y30" s="127"/>
      <c r="Z30" s="127" t="str">
        <f t="shared" si="14"/>
        <v/>
      </c>
      <c r="AA30" s="127" t="str">
        <f t="shared" si="15"/>
        <v/>
      </c>
      <c r="AB30" s="127" t="str">
        <f t="shared" si="20"/>
        <v/>
      </c>
      <c r="AC30" s="130" t="str">
        <f t="shared" si="4"/>
        <v/>
      </c>
      <c r="AD30" s="128" t="str">
        <f t="shared" si="5"/>
        <v/>
      </c>
      <c r="AE30" s="129" t="str">
        <f t="shared" si="6"/>
        <v/>
      </c>
      <c r="AF30" s="129" t="str">
        <f t="shared" si="7"/>
        <v/>
      </c>
      <c r="AG30" s="129" t="str">
        <f t="shared" si="16"/>
        <v>0</v>
      </c>
      <c r="AH30" s="129" t="str">
        <f t="shared" si="8"/>
        <v>0</v>
      </c>
      <c r="AI30" s="129" t="str">
        <f t="shared" si="9"/>
        <v>0</v>
      </c>
      <c r="AJ30" s="129" t="str">
        <f t="shared" si="10"/>
        <v/>
      </c>
      <c r="AK30" s="129" t="str">
        <f t="shared" si="11"/>
        <v/>
      </c>
    </row>
    <row r="31" spans="2:37" ht="33.75" customHeight="1">
      <c r="B31" s="111">
        <v>20</v>
      </c>
      <c r="C31" s="2"/>
      <c r="D31" s="18"/>
      <c r="E31" s="3"/>
      <c r="F31" s="3"/>
      <c r="G31" s="111" t="str">
        <f t="shared" si="17"/>
        <v/>
      </c>
      <c r="H31" s="11" t="str">
        <f t="shared" si="12"/>
        <v/>
      </c>
      <c r="I31" s="13" t="str">
        <f t="shared" si="13"/>
        <v/>
      </c>
      <c r="J31" s="15" t="str">
        <f t="shared" si="1"/>
        <v/>
      </c>
      <c r="K31" s="14"/>
      <c r="L31" s="4"/>
      <c r="M31" s="4"/>
      <c r="N31" s="4"/>
      <c r="O31" s="5"/>
      <c r="P31" s="27"/>
      <c r="Q31" s="141"/>
      <c r="R31" s="142"/>
      <c r="S31" s="139" t="str">
        <f t="shared" si="18"/>
        <v/>
      </c>
      <c r="T31" s="140"/>
      <c r="U31" s="140"/>
      <c r="V31" s="99"/>
      <c r="W31" s="24" t="str">
        <f>IF(F31&lt;&gt;"",IF(OR(AC31&gt;分!$I$9,エントリー表!AC31&lt;分!$I$3),"エラー",""),IF(AND(C31&lt;&gt;"",F31=""),"エラー",""))</f>
        <v/>
      </c>
      <c r="X31" s="127" t="str">
        <f t="shared" si="19"/>
        <v/>
      </c>
      <c r="Y31" s="127"/>
      <c r="Z31" s="127" t="str">
        <f t="shared" si="14"/>
        <v/>
      </c>
      <c r="AA31" s="127" t="str">
        <f t="shared" si="15"/>
        <v/>
      </c>
      <c r="AB31" s="127" t="str">
        <f t="shared" si="20"/>
        <v/>
      </c>
      <c r="AC31" s="130" t="str">
        <f t="shared" si="4"/>
        <v/>
      </c>
      <c r="AD31" s="128" t="str">
        <f t="shared" si="5"/>
        <v/>
      </c>
      <c r="AE31" s="129" t="str">
        <f t="shared" si="6"/>
        <v/>
      </c>
      <c r="AF31" s="129" t="str">
        <f t="shared" si="7"/>
        <v/>
      </c>
      <c r="AG31" s="129" t="str">
        <f t="shared" si="16"/>
        <v>0</v>
      </c>
      <c r="AH31" s="129" t="str">
        <f t="shared" si="8"/>
        <v>0</v>
      </c>
      <c r="AI31" s="129" t="str">
        <f t="shared" si="9"/>
        <v>0</v>
      </c>
      <c r="AJ31" s="129" t="str">
        <f t="shared" si="10"/>
        <v/>
      </c>
      <c r="AK31" s="129" t="str">
        <f t="shared" si="11"/>
        <v/>
      </c>
    </row>
    <row r="32" spans="2:37" ht="33.75" customHeight="1">
      <c r="B32" s="111">
        <v>21</v>
      </c>
      <c r="C32" s="2"/>
      <c r="D32" s="18"/>
      <c r="E32" s="3"/>
      <c r="F32" s="3"/>
      <c r="G32" s="111" t="str">
        <f t="shared" si="17"/>
        <v/>
      </c>
      <c r="H32" s="11" t="str">
        <f t="shared" si="12"/>
        <v/>
      </c>
      <c r="I32" s="13" t="str">
        <f t="shared" si="13"/>
        <v/>
      </c>
      <c r="J32" s="15" t="str">
        <f t="shared" si="1"/>
        <v/>
      </c>
      <c r="K32" s="14"/>
      <c r="L32" s="4"/>
      <c r="M32" s="4"/>
      <c r="N32" s="4"/>
      <c r="O32" s="5"/>
      <c r="P32" s="27"/>
      <c r="Q32" s="141"/>
      <c r="R32" s="142"/>
      <c r="S32" s="139" t="str">
        <f t="shared" si="18"/>
        <v/>
      </c>
      <c r="T32" s="140"/>
      <c r="U32" s="140"/>
      <c r="V32" s="99"/>
      <c r="W32" s="24" t="str">
        <f>IF(F32&lt;&gt;"",IF(OR(AC32&gt;分!$I$9,エントリー表!AC32&lt;分!$I$3),"エラー",""),IF(AND(C32&lt;&gt;"",F32=""),"エラー",""))</f>
        <v/>
      </c>
      <c r="X32" s="127" t="str">
        <f t="shared" si="19"/>
        <v/>
      </c>
      <c r="Y32" s="127"/>
      <c r="Z32" s="127" t="str">
        <f t="shared" si="14"/>
        <v/>
      </c>
      <c r="AA32" s="127" t="str">
        <f t="shared" si="15"/>
        <v/>
      </c>
      <c r="AB32" s="127" t="str">
        <f t="shared" si="20"/>
        <v/>
      </c>
      <c r="AC32" s="130" t="str">
        <f t="shared" si="4"/>
        <v/>
      </c>
      <c r="AD32" s="128" t="str">
        <f t="shared" si="5"/>
        <v/>
      </c>
      <c r="AE32" s="129" t="str">
        <f t="shared" si="6"/>
        <v/>
      </c>
      <c r="AF32" s="129" t="str">
        <f t="shared" si="7"/>
        <v/>
      </c>
      <c r="AG32" s="129" t="str">
        <f t="shared" si="16"/>
        <v>0</v>
      </c>
      <c r="AH32" s="129" t="str">
        <f t="shared" si="8"/>
        <v>0</v>
      </c>
      <c r="AI32" s="129" t="str">
        <f t="shared" si="9"/>
        <v>0</v>
      </c>
      <c r="AJ32" s="129" t="str">
        <f t="shared" si="10"/>
        <v/>
      </c>
      <c r="AK32" s="129" t="str">
        <f t="shared" si="11"/>
        <v/>
      </c>
    </row>
    <row r="33" spans="2:37" ht="33.75" customHeight="1">
      <c r="B33" s="111">
        <v>22</v>
      </c>
      <c r="C33" s="2"/>
      <c r="D33" s="18"/>
      <c r="E33" s="3"/>
      <c r="F33" s="3"/>
      <c r="G33" s="111" t="str">
        <f t="shared" si="17"/>
        <v/>
      </c>
      <c r="H33" s="11" t="str">
        <f t="shared" si="12"/>
        <v/>
      </c>
      <c r="I33" s="13" t="str">
        <f t="shared" si="13"/>
        <v/>
      </c>
      <c r="J33" s="15" t="str">
        <f t="shared" si="1"/>
        <v/>
      </c>
      <c r="K33" s="14"/>
      <c r="L33" s="4"/>
      <c r="M33" s="4"/>
      <c r="N33" s="4"/>
      <c r="O33" s="5"/>
      <c r="P33" s="27"/>
      <c r="Q33" s="141"/>
      <c r="R33" s="142"/>
      <c r="S33" s="139" t="str">
        <f t="shared" si="18"/>
        <v/>
      </c>
      <c r="T33" s="140"/>
      <c r="U33" s="140"/>
      <c r="V33" s="99"/>
      <c r="W33" s="24" t="str">
        <f>IF(F33&lt;&gt;"",IF(OR(AC33&gt;分!$I$9,エントリー表!AC33&lt;分!$I$3),"エラー",""),IF(AND(C33&lt;&gt;"",F33=""),"エラー",""))</f>
        <v/>
      </c>
      <c r="X33" s="127" t="str">
        <f t="shared" si="19"/>
        <v/>
      </c>
      <c r="Y33" s="127"/>
      <c r="Z33" s="127" t="str">
        <f t="shared" si="14"/>
        <v/>
      </c>
      <c r="AA33" s="127" t="str">
        <f t="shared" si="15"/>
        <v/>
      </c>
      <c r="AB33" s="127" t="str">
        <f t="shared" si="20"/>
        <v/>
      </c>
      <c r="AC33" s="130" t="str">
        <f t="shared" si="4"/>
        <v/>
      </c>
      <c r="AD33" s="128" t="str">
        <f t="shared" si="5"/>
        <v/>
      </c>
      <c r="AE33" s="129" t="str">
        <f t="shared" si="6"/>
        <v/>
      </c>
      <c r="AF33" s="129" t="str">
        <f t="shared" si="7"/>
        <v/>
      </c>
      <c r="AG33" s="129" t="str">
        <f t="shared" si="16"/>
        <v>0</v>
      </c>
      <c r="AH33" s="129" t="str">
        <f t="shared" si="8"/>
        <v>0</v>
      </c>
      <c r="AI33" s="129" t="str">
        <f t="shared" si="9"/>
        <v>0</v>
      </c>
      <c r="AJ33" s="129" t="str">
        <f t="shared" si="10"/>
        <v/>
      </c>
      <c r="AK33" s="129" t="str">
        <f t="shared" si="11"/>
        <v/>
      </c>
    </row>
    <row r="34" spans="2:37" ht="33.75" customHeight="1">
      <c r="B34" s="111">
        <v>23</v>
      </c>
      <c r="C34" s="2"/>
      <c r="D34" s="18"/>
      <c r="E34" s="3"/>
      <c r="F34" s="3"/>
      <c r="G34" s="111" t="str">
        <f t="shared" si="17"/>
        <v/>
      </c>
      <c r="H34" s="11" t="str">
        <f t="shared" si="12"/>
        <v/>
      </c>
      <c r="I34" s="13" t="str">
        <f t="shared" si="13"/>
        <v/>
      </c>
      <c r="J34" s="15" t="str">
        <f t="shared" si="1"/>
        <v/>
      </c>
      <c r="K34" s="14"/>
      <c r="L34" s="4"/>
      <c r="M34" s="4"/>
      <c r="N34" s="4"/>
      <c r="O34" s="5"/>
      <c r="P34" s="27"/>
      <c r="Q34" s="141"/>
      <c r="R34" s="142"/>
      <c r="S34" s="139" t="str">
        <f t="shared" si="18"/>
        <v/>
      </c>
      <c r="T34" s="140"/>
      <c r="U34" s="140"/>
      <c r="V34" s="99"/>
      <c r="W34" s="24" t="str">
        <f>IF(F34&lt;&gt;"",IF(OR(AC34&gt;分!$I$9,エントリー表!AC34&lt;分!$I$3),"エラー",""),IF(AND(C34&lt;&gt;"",F34=""),"エラー",""))</f>
        <v/>
      </c>
      <c r="X34" s="127" t="str">
        <f t="shared" si="19"/>
        <v/>
      </c>
      <c r="Y34" s="127"/>
      <c r="Z34" s="127" t="str">
        <f t="shared" si="14"/>
        <v/>
      </c>
      <c r="AA34" s="127" t="str">
        <f t="shared" si="15"/>
        <v/>
      </c>
      <c r="AB34" s="127" t="str">
        <f t="shared" si="20"/>
        <v/>
      </c>
      <c r="AC34" s="130" t="str">
        <f t="shared" si="4"/>
        <v/>
      </c>
      <c r="AD34" s="128" t="str">
        <f t="shared" si="5"/>
        <v/>
      </c>
      <c r="AE34" s="129" t="str">
        <f t="shared" si="6"/>
        <v/>
      </c>
      <c r="AF34" s="129" t="str">
        <f t="shared" si="7"/>
        <v/>
      </c>
      <c r="AG34" s="129" t="str">
        <f t="shared" si="16"/>
        <v>0</v>
      </c>
      <c r="AH34" s="129" t="str">
        <f t="shared" si="8"/>
        <v>0</v>
      </c>
      <c r="AI34" s="129" t="str">
        <f t="shared" si="9"/>
        <v>0</v>
      </c>
      <c r="AJ34" s="129" t="str">
        <f t="shared" si="10"/>
        <v/>
      </c>
      <c r="AK34" s="129" t="str">
        <f t="shared" si="11"/>
        <v/>
      </c>
    </row>
    <row r="35" spans="2:37" ht="33.75" customHeight="1">
      <c r="B35" s="111">
        <v>24</v>
      </c>
      <c r="C35" s="2"/>
      <c r="D35" s="18"/>
      <c r="E35" s="3"/>
      <c r="F35" s="3"/>
      <c r="G35" s="111" t="str">
        <f t="shared" si="17"/>
        <v/>
      </c>
      <c r="H35" s="11" t="str">
        <f t="shared" si="12"/>
        <v/>
      </c>
      <c r="I35" s="13" t="str">
        <f t="shared" si="13"/>
        <v/>
      </c>
      <c r="J35" s="15" t="str">
        <f t="shared" si="1"/>
        <v/>
      </c>
      <c r="K35" s="14"/>
      <c r="L35" s="4"/>
      <c r="M35" s="4"/>
      <c r="N35" s="4"/>
      <c r="O35" s="5"/>
      <c r="P35" s="27"/>
      <c r="Q35" s="141"/>
      <c r="R35" s="142"/>
      <c r="S35" s="139" t="str">
        <f t="shared" si="18"/>
        <v/>
      </c>
      <c r="T35" s="140"/>
      <c r="U35" s="140"/>
      <c r="V35" s="99"/>
      <c r="W35" s="24" t="str">
        <f>IF(F35&lt;&gt;"",IF(OR(AC35&gt;分!$I$9,エントリー表!AC35&lt;分!$I$3),"エラー",""),IF(AND(C35&lt;&gt;"",F35=""),"エラー",""))</f>
        <v/>
      </c>
      <c r="X35" s="127" t="str">
        <f t="shared" si="19"/>
        <v/>
      </c>
      <c r="Y35" s="127"/>
      <c r="Z35" s="127" t="str">
        <f t="shared" si="14"/>
        <v/>
      </c>
      <c r="AA35" s="127" t="str">
        <f t="shared" si="15"/>
        <v/>
      </c>
      <c r="AB35" s="127" t="str">
        <f t="shared" si="20"/>
        <v/>
      </c>
      <c r="AC35" s="130" t="str">
        <f t="shared" si="4"/>
        <v/>
      </c>
      <c r="AD35" s="128" t="str">
        <f t="shared" si="5"/>
        <v/>
      </c>
      <c r="AE35" s="129" t="str">
        <f t="shared" si="6"/>
        <v/>
      </c>
      <c r="AF35" s="129" t="str">
        <f t="shared" si="7"/>
        <v/>
      </c>
      <c r="AG35" s="129" t="str">
        <f t="shared" si="16"/>
        <v>0</v>
      </c>
      <c r="AH35" s="129" t="str">
        <f t="shared" si="8"/>
        <v>0</v>
      </c>
      <c r="AI35" s="129" t="str">
        <f t="shared" si="9"/>
        <v>0</v>
      </c>
      <c r="AJ35" s="129" t="str">
        <f t="shared" si="10"/>
        <v/>
      </c>
      <c r="AK35" s="129" t="str">
        <f t="shared" si="11"/>
        <v/>
      </c>
    </row>
    <row r="36" spans="2:37" ht="33.75" customHeight="1">
      <c r="B36" s="111">
        <v>25</v>
      </c>
      <c r="C36" s="2"/>
      <c r="D36" s="18"/>
      <c r="E36" s="3"/>
      <c r="F36" s="3"/>
      <c r="G36" s="111" t="str">
        <f t="shared" si="17"/>
        <v/>
      </c>
      <c r="H36" s="11" t="str">
        <f t="shared" si="12"/>
        <v/>
      </c>
      <c r="I36" s="13" t="str">
        <f t="shared" si="13"/>
        <v/>
      </c>
      <c r="J36" s="15" t="str">
        <f t="shared" si="1"/>
        <v/>
      </c>
      <c r="K36" s="14"/>
      <c r="L36" s="4"/>
      <c r="M36" s="4"/>
      <c r="N36" s="4"/>
      <c r="O36" s="5"/>
      <c r="P36" s="27"/>
      <c r="Q36" s="141"/>
      <c r="R36" s="142"/>
      <c r="S36" s="139" t="str">
        <f t="shared" si="18"/>
        <v/>
      </c>
      <c r="T36" s="140"/>
      <c r="U36" s="140"/>
      <c r="V36" s="99"/>
      <c r="W36" s="24" t="str">
        <f>IF(F36&lt;&gt;"",IF(OR(AC36&gt;分!$I$9,エントリー表!AC36&lt;分!$I$3),"エラー",""),IF(AND(C36&lt;&gt;"",F36=""),"エラー",""))</f>
        <v/>
      </c>
      <c r="X36" s="127" t="str">
        <f t="shared" si="19"/>
        <v/>
      </c>
      <c r="Y36" s="127"/>
      <c r="Z36" s="127" t="str">
        <f t="shared" si="14"/>
        <v/>
      </c>
      <c r="AA36" s="127" t="str">
        <f t="shared" si="15"/>
        <v/>
      </c>
      <c r="AB36" s="127" t="str">
        <f t="shared" si="20"/>
        <v/>
      </c>
      <c r="AC36" s="130" t="str">
        <f t="shared" si="4"/>
        <v/>
      </c>
      <c r="AD36" s="128" t="str">
        <f t="shared" si="5"/>
        <v/>
      </c>
      <c r="AE36" s="129" t="str">
        <f t="shared" si="6"/>
        <v/>
      </c>
      <c r="AF36" s="129" t="str">
        <f t="shared" si="7"/>
        <v/>
      </c>
      <c r="AG36" s="129" t="str">
        <f t="shared" si="16"/>
        <v>0</v>
      </c>
      <c r="AH36" s="129" t="str">
        <f t="shared" si="8"/>
        <v>0</v>
      </c>
      <c r="AI36" s="129" t="str">
        <f t="shared" si="9"/>
        <v>0</v>
      </c>
      <c r="AJ36" s="129" t="str">
        <f t="shared" si="10"/>
        <v/>
      </c>
      <c r="AK36" s="129" t="str">
        <f t="shared" si="11"/>
        <v/>
      </c>
    </row>
    <row r="37" spans="2:37" ht="33.75" customHeight="1">
      <c r="B37" s="111">
        <v>26</v>
      </c>
      <c r="C37" s="2"/>
      <c r="D37" s="18"/>
      <c r="E37" s="3"/>
      <c r="F37" s="3"/>
      <c r="G37" s="111" t="str">
        <f t="shared" si="17"/>
        <v/>
      </c>
      <c r="H37" s="11" t="str">
        <f t="shared" si="12"/>
        <v/>
      </c>
      <c r="I37" s="13" t="str">
        <f t="shared" si="13"/>
        <v/>
      </c>
      <c r="J37" s="15" t="str">
        <f t="shared" si="1"/>
        <v/>
      </c>
      <c r="K37" s="14"/>
      <c r="L37" s="4"/>
      <c r="M37" s="4"/>
      <c r="N37" s="4"/>
      <c r="O37" s="5"/>
      <c r="P37" s="27"/>
      <c r="Q37" s="141"/>
      <c r="R37" s="142"/>
      <c r="S37" s="139" t="str">
        <f t="shared" si="18"/>
        <v/>
      </c>
      <c r="T37" s="140"/>
      <c r="U37" s="140"/>
      <c r="V37" s="99"/>
      <c r="W37" s="24" t="str">
        <f>IF(F37&lt;&gt;"",IF(OR(AC37&gt;分!$I$9,エントリー表!AC37&lt;分!$I$3),"エラー",""),IF(AND(C37&lt;&gt;"",F37=""),"エラー",""))</f>
        <v/>
      </c>
      <c r="X37" s="127" t="str">
        <f t="shared" si="19"/>
        <v/>
      </c>
      <c r="Y37" s="127"/>
      <c r="Z37" s="127" t="str">
        <f t="shared" si="14"/>
        <v/>
      </c>
      <c r="AA37" s="127" t="str">
        <f t="shared" si="15"/>
        <v/>
      </c>
      <c r="AB37" s="127" t="str">
        <f t="shared" si="20"/>
        <v/>
      </c>
      <c r="AC37" s="130" t="str">
        <f t="shared" si="4"/>
        <v/>
      </c>
      <c r="AD37" s="128" t="str">
        <f t="shared" si="5"/>
        <v/>
      </c>
      <c r="AE37" s="129" t="str">
        <f t="shared" si="6"/>
        <v/>
      </c>
      <c r="AF37" s="129" t="str">
        <f t="shared" si="7"/>
        <v/>
      </c>
      <c r="AG37" s="129" t="str">
        <f t="shared" si="16"/>
        <v>0</v>
      </c>
      <c r="AH37" s="129" t="str">
        <f t="shared" si="8"/>
        <v>0</v>
      </c>
      <c r="AI37" s="129" t="str">
        <f t="shared" si="9"/>
        <v>0</v>
      </c>
      <c r="AJ37" s="129" t="str">
        <f t="shared" si="10"/>
        <v/>
      </c>
      <c r="AK37" s="129" t="str">
        <f t="shared" si="11"/>
        <v/>
      </c>
    </row>
    <row r="38" spans="2:37" ht="33.75" customHeight="1">
      <c r="B38" s="111">
        <v>27</v>
      </c>
      <c r="C38" s="2"/>
      <c r="D38" s="18"/>
      <c r="E38" s="3"/>
      <c r="F38" s="3"/>
      <c r="G38" s="111" t="str">
        <f t="shared" si="17"/>
        <v/>
      </c>
      <c r="H38" s="11" t="str">
        <f t="shared" si="12"/>
        <v/>
      </c>
      <c r="I38" s="13" t="str">
        <f t="shared" si="13"/>
        <v/>
      </c>
      <c r="J38" s="15" t="str">
        <f t="shared" si="1"/>
        <v/>
      </c>
      <c r="K38" s="14"/>
      <c r="L38" s="4"/>
      <c r="M38" s="4"/>
      <c r="N38" s="4"/>
      <c r="O38" s="5"/>
      <c r="P38" s="27"/>
      <c r="Q38" s="141"/>
      <c r="R38" s="142"/>
      <c r="S38" s="139" t="str">
        <f t="shared" si="18"/>
        <v/>
      </c>
      <c r="T38" s="140"/>
      <c r="U38" s="140"/>
      <c r="V38" s="99"/>
      <c r="W38" s="24" t="str">
        <f>IF(F38&lt;&gt;"",IF(OR(AC38&gt;分!$I$9,エントリー表!AC38&lt;分!$I$3),"エラー",""),IF(AND(C38&lt;&gt;"",F38=""),"エラー",""))</f>
        <v/>
      </c>
      <c r="X38" s="127" t="str">
        <f t="shared" si="19"/>
        <v/>
      </c>
      <c r="Y38" s="127"/>
      <c r="Z38" s="127" t="str">
        <f t="shared" si="14"/>
        <v/>
      </c>
      <c r="AA38" s="127" t="str">
        <f t="shared" si="15"/>
        <v/>
      </c>
      <c r="AB38" s="127" t="str">
        <f t="shared" si="20"/>
        <v/>
      </c>
      <c r="AC38" s="130" t="str">
        <f t="shared" si="4"/>
        <v/>
      </c>
      <c r="AD38" s="128" t="str">
        <f t="shared" si="5"/>
        <v/>
      </c>
      <c r="AE38" s="129" t="str">
        <f t="shared" si="6"/>
        <v/>
      </c>
      <c r="AF38" s="129" t="str">
        <f t="shared" si="7"/>
        <v/>
      </c>
      <c r="AG38" s="129" t="str">
        <f t="shared" si="16"/>
        <v>0</v>
      </c>
      <c r="AH38" s="129" t="str">
        <f t="shared" si="8"/>
        <v>0</v>
      </c>
      <c r="AI38" s="129" t="str">
        <f t="shared" si="9"/>
        <v>0</v>
      </c>
      <c r="AJ38" s="129" t="str">
        <f t="shared" si="10"/>
        <v/>
      </c>
      <c r="AK38" s="129" t="str">
        <f t="shared" si="11"/>
        <v/>
      </c>
    </row>
    <row r="39" spans="2:37" ht="33.75" customHeight="1">
      <c r="B39" s="111">
        <v>28</v>
      </c>
      <c r="C39" s="2"/>
      <c r="D39" s="18"/>
      <c r="E39" s="3"/>
      <c r="F39" s="3"/>
      <c r="G39" s="111" t="str">
        <f t="shared" si="17"/>
        <v/>
      </c>
      <c r="H39" s="11" t="str">
        <f t="shared" si="12"/>
        <v/>
      </c>
      <c r="I39" s="13" t="str">
        <f t="shared" si="13"/>
        <v/>
      </c>
      <c r="J39" s="15" t="str">
        <f t="shared" si="1"/>
        <v/>
      </c>
      <c r="K39" s="14"/>
      <c r="L39" s="4"/>
      <c r="M39" s="4"/>
      <c r="N39" s="4"/>
      <c r="O39" s="5"/>
      <c r="P39" s="27"/>
      <c r="Q39" s="141"/>
      <c r="R39" s="142"/>
      <c r="S39" s="139" t="str">
        <f t="shared" si="18"/>
        <v/>
      </c>
      <c r="T39" s="140"/>
      <c r="U39" s="140"/>
      <c r="V39" s="99"/>
      <c r="W39" s="24" t="str">
        <f>IF(F39&lt;&gt;"",IF(OR(AC39&gt;分!$I$9,エントリー表!AC39&lt;分!$I$3),"エラー",""),IF(AND(C39&lt;&gt;"",F39=""),"エラー",""))</f>
        <v/>
      </c>
      <c r="X39" s="127" t="str">
        <f t="shared" si="19"/>
        <v/>
      </c>
      <c r="Y39" s="127"/>
      <c r="Z39" s="127" t="str">
        <f t="shared" si="14"/>
        <v/>
      </c>
      <c r="AA39" s="127" t="str">
        <f t="shared" si="15"/>
        <v/>
      </c>
      <c r="AB39" s="127" t="str">
        <f t="shared" si="20"/>
        <v/>
      </c>
      <c r="AC39" s="130" t="str">
        <f t="shared" si="4"/>
        <v/>
      </c>
      <c r="AD39" s="128" t="str">
        <f t="shared" si="5"/>
        <v/>
      </c>
      <c r="AE39" s="129" t="str">
        <f t="shared" si="6"/>
        <v/>
      </c>
      <c r="AF39" s="129" t="str">
        <f t="shared" si="7"/>
        <v/>
      </c>
      <c r="AG39" s="129" t="str">
        <f t="shared" si="16"/>
        <v>0</v>
      </c>
      <c r="AH39" s="129" t="str">
        <f t="shared" si="8"/>
        <v>0</v>
      </c>
      <c r="AI39" s="129" t="str">
        <f t="shared" si="9"/>
        <v>0</v>
      </c>
      <c r="AJ39" s="129" t="str">
        <f t="shared" si="10"/>
        <v/>
      </c>
      <c r="AK39" s="129" t="str">
        <f t="shared" si="11"/>
        <v/>
      </c>
    </row>
    <row r="40" spans="2:37" ht="33.75" customHeight="1">
      <c r="B40" s="111">
        <v>29</v>
      </c>
      <c r="C40" s="2"/>
      <c r="D40" s="18"/>
      <c r="E40" s="3"/>
      <c r="F40" s="3"/>
      <c r="G40" s="111" t="str">
        <f t="shared" si="17"/>
        <v/>
      </c>
      <c r="H40" s="11" t="str">
        <f t="shared" si="12"/>
        <v/>
      </c>
      <c r="I40" s="13" t="str">
        <f t="shared" si="13"/>
        <v/>
      </c>
      <c r="J40" s="15" t="str">
        <f t="shared" si="1"/>
        <v/>
      </c>
      <c r="K40" s="14"/>
      <c r="L40" s="4"/>
      <c r="M40" s="4"/>
      <c r="N40" s="4"/>
      <c r="O40" s="5"/>
      <c r="P40" s="27"/>
      <c r="Q40" s="141"/>
      <c r="R40" s="142"/>
      <c r="S40" s="139" t="str">
        <f t="shared" si="18"/>
        <v/>
      </c>
      <c r="T40" s="140"/>
      <c r="U40" s="140"/>
      <c r="V40" s="99"/>
      <c r="W40" s="24" t="str">
        <f>IF(F40&lt;&gt;"",IF(OR(AC40&gt;分!$I$9,エントリー表!AC40&lt;分!$I$3),"エラー",""),IF(AND(C40&lt;&gt;"",F40=""),"エラー",""))</f>
        <v/>
      </c>
      <c r="X40" s="127" t="str">
        <f t="shared" si="19"/>
        <v/>
      </c>
      <c r="Y40" s="127"/>
      <c r="Z40" s="127" t="str">
        <f t="shared" si="14"/>
        <v/>
      </c>
      <c r="AA40" s="127" t="str">
        <f t="shared" si="15"/>
        <v/>
      </c>
      <c r="AB40" s="127" t="str">
        <f t="shared" si="20"/>
        <v/>
      </c>
      <c r="AC40" s="130" t="str">
        <f t="shared" si="4"/>
        <v/>
      </c>
      <c r="AD40" s="128" t="str">
        <f t="shared" si="5"/>
        <v/>
      </c>
      <c r="AE40" s="129" t="str">
        <f t="shared" si="6"/>
        <v/>
      </c>
      <c r="AF40" s="129" t="str">
        <f t="shared" si="7"/>
        <v/>
      </c>
      <c r="AG40" s="129" t="str">
        <f t="shared" si="16"/>
        <v>0</v>
      </c>
      <c r="AH40" s="129" t="str">
        <f t="shared" si="8"/>
        <v>0</v>
      </c>
      <c r="AI40" s="129" t="str">
        <f t="shared" si="9"/>
        <v>0</v>
      </c>
      <c r="AJ40" s="129" t="str">
        <f t="shared" si="10"/>
        <v/>
      </c>
      <c r="AK40" s="129" t="str">
        <f t="shared" si="11"/>
        <v/>
      </c>
    </row>
    <row r="41" spans="2:37" ht="33.75" customHeight="1">
      <c r="B41" s="111">
        <v>30</v>
      </c>
      <c r="C41" s="2"/>
      <c r="D41" s="18"/>
      <c r="E41" s="3"/>
      <c r="F41" s="3"/>
      <c r="G41" s="111" t="str">
        <f t="shared" si="17"/>
        <v/>
      </c>
      <c r="H41" s="11" t="str">
        <f t="shared" si="12"/>
        <v/>
      </c>
      <c r="I41" s="13" t="str">
        <f t="shared" si="13"/>
        <v/>
      </c>
      <c r="J41" s="15" t="str">
        <f t="shared" si="1"/>
        <v/>
      </c>
      <c r="K41" s="14"/>
      <c r="L41" s="4"/>
      <c r="M41" s="4"/>
      <c r="N41" s="4"/>
      <c r="O41" s="5"/>
      <c r="P41" s="27"/>
      <c r="Q41" s="141"/>
      <c r="R41" s="142"/>
      <c r="S41" s="139" t="str">
        <f t="shared" si="18"/>
        <v/>
      </c>
      <c r="T41" s="140"/>
      <c r="U41" s="140"/>
      <c r="V41" s="99"/>
      <c r="W41" s="24" t="str">
        <f>IF(F41&lt;&gt;"",IF(OR(AC41&gt;分!$I$9,エントリー表!AC41&lt;分!$I$3),"エラー",""),IF(AND(C41&lt;&gt;"",F41=""),"エラー",""))</f>
        <v/>
      </c>
      <c r="X41" s="127" t="str">
        <f t="shared" si="19"/>
        <v/>
      </c>
      <c r="Y41" s="127"/>
      <c r="Z41" s="127" t="str">
        <f t="shared" si="14"/>
        <v/>
      </c>
      <c r="AA41" s="127" t="str">
        <f t="shared" si="15"/>
        <v/>
      </c>
      <c r="AB41" s="127" t="str">
        <f t="shared" si="20"/>
        <v/>
      </c>
      <c r="AC41" s="130" t="str">
        <f t="shared" si="4"/>
        <v/>
      </c>
      <c r="AD41" s="128" t="str">
        <f t="shared" si="5"/>
        <v/>
      </c>
      <c r="AE41" s="129" t="str">
        <f t="shared" si="6"/>
        <v/>
      </c>
      <c r="AF41" s="129" t="str">
        <f t="shared" si="7"/>
        <v/>
      </c>
      <c r="AG41" s="129" t="str">
        <f t="shared" si="16"/>
        <v>0</v>
      </c>
      <c r="AH41" s="129" t="str">
        <f t="shared" si="8"/>
        <v>0</v>
      </c>
      <c r="AI41" s="129" t="str">
        <f t="shared" si="9"/>
        <v>0</v>
      </c>
      <c r="AJ41" s="129" t="str">
        <f t="shared" si="10"/>
        <v/>
      </c>
      <c r="AK41" s="129" t="str">
        <f t="shared" si="11"/>
        <v/>
      </c>
    </row>
    <row r="42" spans="2:37" ht="33.75" customHeight="1">
      <c r="B42" s="111">
        <v>31</v>
      </c>
      <c r="C42" s="2"/>
      <c r="D42" s="18"/>
      <c r="E42" s="3"/>
      <c r="F42" s="3"/>
      <c r="G42" s="111" t="str">
        <f t="shared" si="17"/>
        <v/>
      </c>
      <c r="H42" s="11" t="str">
        <f t="shared" si="12"/>
        <v/>
      </c>
      <c r="I42" s="13" t="str">
        <f t="shared" si="13"/>
        <v/>
      </c>
      <c r="J42" s="15" t="str">
        <f t="shared" si="1"/>
        <v/>
      </c>
      <c r="K42" s="14"/>
      <c r="L42" s="4"/>
      <c r="M42" s="4"/>
      <c r="N42" s="4"/>
      <c r="O42" s="5"/>
      <c r="P42" s="27"/>
      <c r="Q42" s="141"/>
      <c r="R42" s="142"/>
      <c r="S42" s="139" t="str">
        <f t="shared" si="18"/>
        <v/>
      </c>
      <c r="T42" s="140"/>
      <c r="U42" s="140"/>
      <c r="V42" s="99"/>
      <c r="W42" s="24" t="str">
        <f>IF(F42&lt;&gt;"",IF(OR(AC42&gt;分!$I$9,エントリー表!AC42&lt;分!$I$3),"エラー",""),IF(AND(C42&lt;&gt;"",F42=""),"エラー",""))</f>
        <v/>
      </c>
      <c r="X42" s="127" t="str">
        <f t="shared" si="19"/>
        <v/>
      </c>
      <c r="Y42" s="127"/>
      <c r="Z42" s="127" t="str">
        <f t="shared" si="14"/>
        <v/>
      </c>
      <c r="AA42" s="127" t="str">
        <f t="shared" si="15"/>
        <v/>
      </c>
      <c r="AB42" s="127" t="str">
        <f t="shared" si="20"/>
        <v/>
      </c>
      <c r="AC42" s="130" t="str">
        <f t="shared" si="4"/>
        <v/>
      </c>
      <c r="AD42" s="128" t="str">
        <f t="shared" si="5"/>
        <v/>
      </c>
      <c r="AE42" s="129" t="str">
        <f t="shared" si="6"/>
        <v/>
      </c>
      <c r="AF42" s="129" t="str">
        <f t="shared" si="7"/>
        <v/>
      </c>
      <c r="AG42" s="129" t="str">
        <f t="shared" si="16"/>
        <v>0</v>
      </c>
      <c r="AH42" s="129" t="str">
        <f t="shared" si="8"/>
        <v>0</v>
      </c>
      <c r="AI42" s="129" t="str">
        <f t="shared" si="9"/>
        <v>0</v>
      </c>
      <c r="AJ42" s="129" t="str">
        <f t="shared" si="10"/>
        <v/>
      </c>
      <c r="AK42" s="129" t="str">
        <f t="shared" si="11"/>
        <v/>
      </c>
    </row>
    <row r="43" spans="2:37" ht="33.75" customHeight="1">
      <c r="B43" s="111">
        <v>32</v>
      </c>
      <c r="C43" s="2"/>
      <c r="D43" s="18"/>
      <c r="E43" s="3"/>
      <c r="F43" s="3"/>
      <c r="G43" s="111" t="str">
        <f t="shared" si="17"/>
        <v/>
      </c>
      <c r="H43" s="11" t="str">
        <f t="shared" si="12"/>
        <v/>
      </c>
      <c r="I43" s="13" t="str">
        <f t="shared" si="13"/>
        <v/>
      </c>
      <c r="J43" s="15" t="str">
        <f t="shared" si="1"/>
        <v/>
      </c>
      <c r="K43" s="14"/>
      <c r="L43" s="4"/>
      <c r="M43" s="4"/>
      <c r="N43" s="4"/>
      <c r="O43" s="5"/>
      <c r="P43" s="27"/>
      <c r="Q43" s="141"/>
      <c r="R43" s="142"/>
      <c r="S43" s="139" t="str">
        <f t="shared" si="18"/>
        <v/>
      </c>
      <c r="T43" s="140"/>
      <c r="U43" s="140"/>
      <c r="V43" s="99"/>
      <c r="W43" s="24" t="str">
        <f>IF(F43&lt;&gt;"",IF(OR(AC43&gt;分!$I$9,エントリー表!AC43&lt;分!$I$3),"エラー",""),IF(AND(C43&lt;&gt;"",F43=""),"エラー",""))</f>
        <v/>
      </c>
      <c r="X43" s="127" t="str">
        <f t="shared" si="19"/>
        <v/>
      </c>
      <c r="Y43" s="127"/>
      <c r="Z43" s="127" t="str">
        <f t="shared" si="14"/>
        <v/>
      </c>
      <c r="AA43" s="127" t="str">
        <f t="shared" si="15"/>
        <v/>
      </c>
      <c r="AB43" s="127" t="str">
        <f t="shared" si="20"/>
        <v/>
      </c>
      <c r="AC43" s="130" t="str">
        <f t="shared" si="4"/>
        <v/>
      </c>
      <c r="AD43" s="128" t="str">
        <f t="shared" si="5"/>
        <v/>
      </c>
      <c r="AE43" s="129" t="str">
        <f t="shared" si="6"/>
        <v/>
      </c>
      <c r="AF43" s="129" t="str">
        <f t="shared" si="7"/>
        <v/>
      </c>
      <c r="AG43" s="129" t="str">
        <f t="shared" si="16"/>
        <v>0</v>
      </c>
      <c r="AH43" s="129" t="str">
        <f t="shared" si="8"/>
        <v>0</v>
      </c>
      <c r="AI43" s="129" t="str">
        <f t="shared" si="9"/>
        <v>0</v>
      </c>
      <c r="AJ43" s="129" t="str">
        <f t="shared" si="10"/>
        <v/>
      </c>
      <c r="AK43" s="129" t="str">
        <f t="shared" si="11"/>
        <v/>
      </c>
    </row>
    <row r="44" spans="2:37" ht="33.75" customHeight="1">
      <c r="B44" s="111">
        <v>33</v>
      </c>
      <c r="C44" s="2"/>
      <c r="D44" s="18"/>
      <c r="E44" s="3"/>
      <c r="F44" s="3"/>
      <c r="G44" s="111" t="str">
        <f t="shared" si="17"/>
        <v/>
      </c>
      <c r="H44" s="11" t="str">
        <f t="shared" si="12"/>
        <v/>
      </c>
      <c r="I44" s="13" t="str">
        <f t="shared" si="13"/>
        <v/>
      </c>
      <c r="J44" s="15" t="str">
        <f t="shared" si="1"/>
        <v/>
      </c>
      <c r="K44" s="14"/>
      <c r="L44" s="4"/>
      <c r="M44" s="4"/>
      <c r="N44" s="4"/>
      <c r="O44" s="5"/>
      <c r="P44" s="27"/>
      <c r="Q44" s="141"/>
      <c r="R44" s="142"/>
      <c r="S44" s="139" t="str">
        <f t="shared" si="18"/>
        <v/>
      </c>
      <c r="T44" s="140"/>
      <c r="U44" s="140"/>
      <c r="V44" s="99"/>
      <c r="W44" s="24" t="str">
        <f>IF(F44&lt;&gt;"",IF(OR(AC44&gt;分!$I$9,エントリー表!AC44&lt;分!$I$3),"エラー",""),IF(AND(C44&lt;&gt;"",F44=""),"エラー",""))</f>
        <v/>
      </c>
      <c r="X44" s="127" t="str">
        <f t="shared" si="19"/>
        <v/>
      </c>
      <c r="Y44" s="127"/>
      <c r="Z44" s="127" t="str">
        <f t="shared" si="14"/>
        <v/>
      </c>
      <c r="AA44" s="127" t="str">
        <f t="shared" si="15"/>
        <v/>
      </c>
      <c r="AB44" s="127" t="str">
        <f t="shared" si="20"/>
        <v/>
      </c>
      <c r="AC44" s="130" t="str">
        <f t="shared" si="4"/>
        <v/>
      </c>
      <c r="AD44" s="128" t="str">
        <f t="shared" si="5"/>
        <v/>
      </c>
      <c r="AE44" s="129" t="str">
        <f t="shared" si="6"/>
        <v/>
      </c>
      <c r="AF44" s="129" t="str">
        <f t="shared" si="7"/>
        <v/>
      </c>
      <c r="AG44" s="129" t="str">
        <f t="shared" si="16"/>
        <v>0</v>
      </c>
      <c r="AH44" s="129" t="str">
        <f t="shared" si="8"/>
        <v>0</v>
      </c>
      <c r="AI44" s="129" t="str">
        <f t="shared" si="9"/>
        <v>0</v>
      </c>
      <c r="AJ44" s="129" t="str">
        <f t="shared" si="10"/>
        <v/>
      </c>
      <c r="AK44" s="129" t="str">
        <f t="shared" si="11"/>
        <v/>
      </c>
    </row>
    <row r="45" spans="2:37" ht="33.75" customHeight="1">
      <c r="B45" s="111">
        <v>34</v>
      </c>
      <c r="C45" s="2"/>
      <c r="D45" s="18"/>
      <c r="E45" s="3"/>
      <c r="F45" s="3"/>
      <c r="G45" s="111" t="str">
        <f t="shared" si="17"/>
        <v/>
      </c>
      <c r="H45" s="11" t="str">
        <f t="shared" si="12"/>
        <v/>
      </c>
      <c r="I45" s="13" t="str">
        <f t="shared" si="13"/>
        <v/>
      </c>
      <c r="J45" s="15" t="str">
        <f t="shared" si="1"/>
        <v/>
      </c>
      <c r="K45" s="14"/>
      <c r="L45" s="4"/>
      <c r="M45" s="4"/>
      <c r="N45" s="4"/>
      <c r="O45" s="5"/>
      <c r="P45" s="27"/>
      <c r="Q45" s="141"/>
      <c r="R45" s="142"/>
      <c r="S45" s="139" t="str">
        <f t="shared" si="18"/>
        <v/>
      </c>
      <c r="T45" s="140"/>
      <c r="U45" s="140"/>
      <c r="V45" s="99"/>
      <c r="W45" s="24" t="str">
        <f>IF(F45&lt;&gt;"",IF(OR(AC45&gt;分!$I$9,エントリー表!AC45&lt;分!$I$3),"エラー",""),IF(AND(C45&lt;&gt;"",F45=""),"エラー",""))</f>
        <v/>
      </c>
      <c r="X45" s="127" t="str">
        <f t="shared" si="19"/>
        <v/>
      </c>
      <c r="Y45" s="127"/>
      <c r="Z45" s="127" t="str">
        <f t="shared" si="14"/>
        <v/>
      </c>
      <c r="AA45" s="127" t="str">
        <f t="shared" si="15"/>
        <v/>
      </c>
      <c r="AB45" s="127" t="str">
        <f t="shared" si="20"/>
        <v/>
      </c>
      <c r="AC45" s="130" t="str">
        <f t="shared" si="4"/>
        <v/>
      </c>
      <c r="AD45" s="128" t="str">
        <f t="shared" si="5"/>
        <v/>
      </c>
      <c r="AE45" s="129" t="str">
        <f t="shared" si="6"/>
        <v/>
      </c>
      <c r="AF45" s="129" t="str">
        <f t="shared" si="7"/>
        <v/>
      </c>
      <c r="AG45" s="129" t="str">
        <f t="shared" si="16"/>
        <v>0</v>
      </c>
      <c r="AH45" s="129" t="str">
        <f t="shared" si="8"/>
        <v>0</v>
      </c>
      <c r="AI45" s="129" t="str">
        <f t="shared" si="9"/>
        <v>0</v>
      </c>
      <c r="AJ45" s="129" t="str">
        <f t="shared" si="10"/>
        <v/>
      </c>
      <c r="AK45" s="129" t="str">
        <f t="shared" si="11"/>
        <v/>
      </c>
    </row>
    <row r="46" spans="2:37" ht="33.75" customHeight="1">
      <c r="B46" s="111">
        <v>35</v>
      </c>
      <c r="C46" s="2"/>
      <c r="D46" s="18"/>
      <c r="E46" s="3"/>
      <c r="F46" s="3"/>
      <c r="G46" s="111" t="str">
        <f t="shared" si="17"/>
        <v/>
      </c>
      <c r="H46" s="11" t="str">
        <f t="shared" si="12"/>
        <v/>
      </c>
      <c r="I46" s="13" t="str">
        <f t="shared" si="13"/>
        <v/>
      </c>
      <c r="J46" s="15" t="str">
        <f t="shared" si="1"/>
        <v/>
      </c>
      <c r="K46" s="14"/>
      <c r="L46" s="4"/>
      <c r="M46" s="4"/>
      <c r="N46" s="4"/>
      <c r="O46" s="5"/>
      <c r="P46" s="27"/>
      <c r="Q46" s="141"/>
      <c r="R46" s="142"/>
      <c r="S46" s="139" t="str">
        <f t="shared" si="18"/>
        <v/>
      </c>
      <c r="T46" s="140"/>
      <c r="U46" s="140"/>
      <c r="V46" s="99"/>
      <c r="W46" s="24" t="str">
        <f>IF(F46&lt;&gt;"",IF(OR(AC46&gt;分!$I$9,エントリー表!AC46&lt;分!$I$3),"エラー",""),IF(AND(C46&lt;&gt;"",F46=""),"エラー",""))</f>
        <v/>
      </c>
      <c r="X46" s="127" t="str">
        <f t="shared" si="19"/>
        <v/>
      </c>
      <c r="Y46" s="127"/>
      <c r="Z46" s="127" t="str">
        <f t="shared" si="14"/>
        <v/>
      </c>
      <c r="AA46" s="127" t="str">
        <f t="shared" si="15"/>
        <v/>
      </c>
      <c r="AB46" s="127" t="str">
        <f t="shared" si="20"/>
        <v/>
      </c>
      <c r="AC46" s="130" t="str">
        <f t="shared" si="4"/>
        <v/>
      </c>
      <c r="AD46" s="128" t="str">
        <f t="shared" si="5"/>
        <v/>
      </c>
      <c r="AE46" s="129" t="str">
        <f t="shared" si="6"/>
        <v/>
      </c>
      <c r="AF46" s="129" t="str">
        <f t="shared" si="7"/>
        <v/>
      </c>
      <c r="AG46" s="129" t="str">
        <f t="shared" si="16"/>
        <v>0</v>
      </c>
      <c r="AH46" s="129" t="str">
        <f t="shared" si="8"/>
        <v>0</v>
      </c>
      <c r="AI46" s="129" t="str">
        <f t="shared" si="9"/>
        <v>0</v>
      </c>
      <c r="AJ46" s="129" t="str">
        <f t="shared" si="10"/>
        <v/>
      </c>
      <c r="AK46" s="129" t="str">
        <f t="shared" si="11"/>
        <v/>
      </c>
    </row>
    <row r="47" spans="2:37" ht="33.75" customHeight="1">
      <c r="B47" s="111">
        <v>36</v>
      </c>
      <c r="C47" s="2"/>
      <c r="D47" s="18"/>
      <c r="E47" s="3"/>
      <c r="F47" s="3"/>
      <c r="G47" s="111" t="str">
        <f t="shared" si="17"/>
        <v/>
      </c>
      <c r="H47" s="11" t="str">
        <f t="shared" si="12"/>
        <v/>
      </c>
      <c r="I47" s="13" t="str">
        <f t="shared" si="13"/>
        <v/>
      </c>
      <c r="J47" s="15" t="str">
        <f t="shared" si="1"/>
        <v/>
      </c>
      <c r="K47" s="14"/>
      <c r="L47" s="4"/>
      <c r="M47" s="4"/>
      <c r="N47" s="4"/>
      <c r="O47" s="5"/>
      <c r="P47" s="27"/>
      <c r="Q47" s="141"/>
      <c r="R47" s="142"/>
      <c r="S47" s="139" t="str">
        <f t="shared" si="18"/>
        <v/>
      </c>
      <c r="T47" s="140"/>
      <c r="U47" s="140"/>
      <c r="V47" s="99"/>
      <c r="W47" s="24" t="str">
        <f>IF(F47&lt;&gt;"",IF(OR(AC47&gt;分!$I$9,エントリー表!AC47&lt;分!$I$3),"エラー",""),IF(AND(C47&lt;&gt;"",F47=""),"エラー",""))</f>
        <v/>
      </c>
      <c r="X47" s="127" t="str">
        <f t="shared" si="19"/>
        <v/>
      </c>
      <c r="Y47" s="127"/>
      <c r="Z47" s="127" t="str">
        <f t="shared" si="14"/>
        <v/>
      </c>
      <c r="AA47" s="127" t="str">
        <f t="shared" si="15"/>
        <v/>
      </c>
      <c r="AB47" s="127" t="str">
        <f t="shared" si="20"/>
        <v/>
      </c>
      <c r="AC47" s="130" t="str">
        <f t="shared" si="4"/>
        <v/>
      </c>
      <c r="AD47" s="128" t="str">
        <f t="shared" si="5"/>
        <v/>
      </c>
      <c r="AE47" s="129" t="str">
        <f t="shared" si="6"/>
        <v/>
      </c>
      <c r="AF47" s="129" t="str">
        <f t="shared" si="7"/>
        <v/>
      </c>
      <c r="AG47" s="129" t="str">
        <f t="shared" si="16"/>
        <v>0</v>
      </c>
      <c r="AH47" s="129" t="str">
        <f t="shared" si="8"/>
        <v>0</v>
      </c>
      <c r="AI47" s="129" t="str">
        <f t="shared" si="9"/>
        <v>0</v>
      </c>
      <c r="AJ47" s="129" t="str">
        <f t="shared" si="10"/>
        <v/>
      </c>
      <c r="AK47" s="129" t="str">
        <f t="shared" si="11"/>
        <v/>
      </c>
    </row>
    <row r="48" spans="2:37" ht="33.75" customHeight="1">
      <c r="B48" s="111">
        <v>37</v>
      </c>
      <c r="C48" s="2"/>
      <c r="D48" s="18"/>
      <c r="E48" s="3"/>
      <c r="F48" s="3"/>
      <c r="G48" s="111" t="str">
        <f t="shared" si="17"/>
        <v/>
      </c>
      <c r="H48" s="11" t="str">
        <f t="shared" si="12"/>
        <v/>
      </c>
      <c r="I48" s="13" t="str">
        <f t="shared" si="13"/>
        <v/>
      </c>
      <c r="J48" s="15" t="str">
        <f t="shared" si="1"/>
        <v/>
      </c>
      <c r="K48" s="14"/>
      <c r="L48" s="4"/>
      <c r="M48" s="4"/>
      <c r="N48" s="4"/>
      <c r="O48" s="5"/>
      <c r="P48" s="27"/>
      <c r="Q48" s="141"/>
      <c r="R48" s="142"/>
      <c r="S48" s="139" t="str">
        <f t="shared" si="18"/>
        <v/>
      </c>
      <c r="T48" s="140"/>
      <c r="U48" s="140"/>
      <c r="V48" s="99"/>
      <c r="W48" s="24" t="str">
        <f>IF(F48&lt;&gt;"",IF(OR(AC48&gt;分!$I$9,エントリー表!AC48&lt;分!$I$3),"エラー",""),IF(AND(C48&lt;&gt;"",F48=""),"エラー",""))</f>
        <v/>
      </c>
      <c r="X48" s="127" t="str">
        <f t="shared" si="19"/>
        <v/>
      </c>
      <c r="Y48" s="127"/>
      <c r="Z48" s="127" t="str">
        <f t="shared" si="14"/>
        <v/>
      </c>
      <c r="AA48" s="127" t="str">
        <f t="shared" si="15"/>
        <v/>
      </c>
      <c r="AB48" s="127" t="str">
        <f t="shared" si="20"/>
        <v/>
      </c>
      <c r="AC48" s="130" t="str">
        <f t="shared" si="4"/>
        <v/>
      </c>
      <c r="AD48" s="128" t="str">
        <f t="shared" si="5"/>
        <v/>
      </c>
      <c r="AE48" s="129" t="str">
        <f t="shared" si="6"/>
        <v/>
      </c>
      <c r="AF48" s="129" t="str">
        <f t="shared" si="7"/>
        <v/>
      </c>
      <c r="AG48" s="129" t="str">
        <f t="shared" si="16"/>
        <v>0</v>
      </c>
      <c r="AH48" s="129" t="str">
        <f t="shared" si="8"/>
        <v>0</v>
      </c>
      <c r="AI48" s="129" t="str">
        <f t="shared" si="9"/>
        <v>0</v>
      </c>
      <c r="AJ48" s="129" t="str">
        <f t="shared" si="10"/>
        <v/>
      </c>
      <c r="AK48" s="129" t="str">
        <f t="shared" si="11"/>
        <v/>
      </c>
    </row>
    <row r="49" spans="2:37" ht="33.75" customHeight="1">
      <c r="B49" s="111">
        <v>38</v>
      </c>
      <c r="C49" s="2"/>
      <c r="D49" s="18"/>
      <c r="E49" s="3"/>
      <c r="F49" s="3"/>
      <c r="G49" s="111" t="str">
        <f t="shared" si="17"/>
        <v/>
      </c>
      <c r="H49" s="11" t="str">
        <f t="shared" si="12"/>
        <v/>
      </c>
      <c r="I49" s="13" t="str">
        <f t="shared" si="13"/>
        <v/>
      </c>
      <c r="J49" s="15" t="str">
        <f t="shared" si="1"/>
        <v/>
      </c>
      <c r="K49" s="14"/>
      <c r="L49" s="4"/>
      <c r="M49" s="4"/>
      <c r="N49" s="4"/>
      <c r="O49" s="5"/>
      <c r="P49" s="27"/>
      <c r="Q49" s="141"/>
      <c r="R49" s="142"/>
      <c r="S49" s="139" t="str">
        <f t="shared" si="18"/>
        <v/>
      </c>
      <c r="T49" s="140"/>
      <c r="U49" s="140"/>
      <c r="V49" s="99"/>
      <c r="W49" s="24" t="str">
        <f>IF(F49&lt;&gt;"",IF(OR(AC49&gt;分!$I$9,エントリー表!AC49&lt;分!$I$3),"エラー",""),IF(AND(C49&lt;&gt;"",F49=""),"エラー",""))</f>
        <v/>
      </c>
      <c r="X49" s="127" t="str">
        <f t="shared" si="19"/>
        <v/>
      </c>
      <c r="Y49" s="127"/>
      <c r="Z49" s="127" t="str">
        <f t="shared" si="14"/>
        <v/>
      </c>
      <c r="AA49" s="127" t="str">
        <f t="shared" si="15"/>
        <v/>
      </c>
      <c r="AB49" s="127" t="str">
        <f t="shared" si="20"/>
        <v/>
      </c>
      <c r="AC49" s="130" t="str">
        <f t="shared" si="4"/>
        <v/>
      </c>
      <c r="AD49" s="128" t="str">
        <f t="shared" si="5"/>
        <v/>
      </c>
      <c r="AE49" s="129" t="str">
        <f t="shared" si="6"/>
        <v/>
      </c>
      <c r="AF49" s="129" t="str">
        <f t="shared" si="7"/>
        <v/>
      </c>
      <c r="AG49" s="129" t="str">
        <f t="shared" si="16"/>
        <v>0</v>
      </c>
      <c r="AH49" s="129" t="str">
        <f t="shared" si="8"/>
        <v>0</v>
      </c>
      <c r="AI49" s="129" t="str">
        <f t="shared" si="9"/>
        <v>0</v>
      </c>
      <c r="AJ49" s="129" t="str">
        <f t="shared" si="10"/>
        <v/>
      </c>
      <c r="AK49" s="129" t="str">
        <f t="shared" si="11"/>
        <v/>
      </c>
    </row>
    <row r="50" spans="2:37" ht="33.75" customHeight="1">
      <c r="B50" s="111">
        <v>39</v>
      </c>
      <c r="C50" s="2"/>
      <c r="D50" s="18"/>
      <c r="E50" s="3"/>
      <c r="F50" s="3"/>
      <c r="G50" s="111" t="str">
        <f t="shared" si="17"/>
        <v/>
      </c>
      <c r="H50" s="11" t="str">
        <f t="shared" si="12"/>
        <v/>
      </c>
      <c r="I50" s="13" t="str">
        <f t="shared" si="13"/>
        <v/>
      </c>
      <c r="J50" s="15" t="str">
        <f t="shared" si="1"/>
        <v/>
      </c>
      <c r="K50" s="14"/>
      <c r="L50" s="4"/>
      <c r="M50" s="4"/>
      <c r="N50" s="4"/>
      <c r="O50" s="5"/>
      <c r="P50" s="27"/>
      <c r="Q50" s="141"/>
      <c r="R50" s="142"/>
      <c r="S50" s="139" t="str">
        <f t="shared" si="18"/>
        <v/>
      </c>
      <c r="T50" s="140"/>
      <c r="U50" s="140"/>
      <c r="V50" s="99"/>
      <c r="W50" s="24" t="str">
        <f>IF(F50&lt;&gt;"",IF(OR(AC50&gt;分!$I$9,エントリー表!AC50&lt;分!$I$3),"エラー",""),IF(AND(C50&lt;&gt;"",F50=""),"エラー",""))</f>
        <v/>
      </c>
      <c r="X50" s="127" t="str">
        <f t="shared" si="19"/>
        <v/>
      </c>
      <c r="Y50" s="127"/>
      <c r="Z50" s="127" t="str">
        <f t="shared" si="14"/>
        <v/>
      </c>
      <c r="AA50" s="127" t="str">
        <f t="shared" si="15"/>
        <v/>
      </c>
      <c r="AB50" s="127" t="str">
        <f t="shared" si="20"/>
        <v/>
      </c>
      <c r="AC50" s="130" t="str">
        <f t="shared" si="4"/>
        <v/>
      </c>
      <c r="AD50" s="128" t="str">
        <f t="shared" si="5"/>
        <v/>
      </c>
      <c r="AE50" s="129" t="str">
        <f t="shared" si="6"/>
        <v/>
      </c>
      <c r="AF50" s="129" t="str">
        <f t="shared" si="7"/>
        <v/>
      </c>
      <c r="AG50" s="129" t="str">
        <f t="shared" si="16"/>
        <v>0</v>
      </c>
      <c r="AH50" s="129" t="str">
        <f t="shared" si="8"/>
        <v>0</v>
      </c>
      <c r="AI50" s="129" t="str">
        <f t="shared" si="9"/>
        <v>0</v>
      </c>
      <c r="AJ50" s="129" t="str">
        <f t="shared" si="10"/>
        <v/>
      </c>
      <c r="AK50" s="129" t="str">
        <f t="shared" si="11"/>
        <v/>
      </c>
    </row>
    <row r="51" spans="2:37" ht="33.75" customHeight="1">
      <c r="B51" s="111">
        <v>40</v>
      </c>
      <c r="C51" s="2"/>
      <c r="D51" s="18"/>
      <c r="E51" s="3"/>
      <c r="F51" s="3"/>
      <c r="G51" s="111" t="str">
        <f t="shared" si="17"/>
        <v/>
      </c>
      <c r="H51" s="11" t="str">
        <f t="shared" si="12"/>
        <v/>
      </c>
      <c r="I51" s="13" t="str">
        <f t="shared" si="13"/>
        <v/>
      </c>
      <c r="J51" s="15" t="str">
        <f t="shared" si="1"/>
        <v/>
      </c>
      <c r="K51" s="14"/>
      <c r="L51" s="4"/>
      <c r="M51" s="4"/>
      <c r="N51" s="4"/>
      <c r="O51" s="5"/>
      <c r="P51" s="27"/>
      <c r="Q51" s="141"/>
      <c r="R51" s="142"/>
      <c r="S51" s="139" t="str">
        <f t="shared" si="18"/>
        <v/>
      </c>
      <c r="T51" s="140"/>
      <c r="U51" s="140"/>
      <c r="V51" s="99"/>
      <c r="W51" s="24" t="str">
        <f>IF(F51&lt;&gt;"",IF(OR(AC51&gt;分!$I$9,エントリー表!AC51&lt;分!$I$3),"エラー",""),IF(AND(C51&lt;&gt;"",F51=""),"エラー",""))</f>
        <v/>
      </c>
      <c r="X51" s="127" t="str">
        <f t="shared" si="19"/>
        <v/>
      </c>
      <c r="Y51" s="127"/>
      <c r="Z51" s="127" t="str">
        <f t="shared" si="14"/>
        <v/>
      </c>
      <c r="AA51" s="127" t="str">
        <f t="shared" si="15"/>
        <v/>
      </c>
      <c r="AB51" s="127" t="str">
        <f t="shared" si="20"/>
        <v/>
      </c>
      <c r="AC51" s="130" t="str">
        <f t="shared" si="4"/>
        <v/>
      </c>
      <c r="AD51" s="128" t="str">
        <f t="shared" si="5"/>
        <v/>
      </c>
      <c r="AE51" s="129" t="str">
        <f t="shared" si="6"/>
        <v/>
      </c>
      <c r="AF51" s="129" t="str">
        <f t="shared" si="7"/>
        <v/>
      </c>
      <c r="AG51" s="129" t="str">
        <f t="shared" si="16"/>
        <v>0</v>
      </c>
      <c r="AH51" s="129" t="str">
        <f t="shared" si="8"/>
        <v>0</v>
      </c>
      <c r="AI51" s="129" t="str">
        <f t="shared" si="9"/>
        <v>0</v>
      </c>
      <c r="AJ51" s="129" t="str">
        <f t="shared" si="10"/>
        <v/>
      </c>
      <c r="AK51" s="129" t="str">
        <f t="shared" si="11"/>
        <v/>
      </c>
    </row>
    <row r="52" spans="2:37">
      <c r="U52" s="99"/>
      <c r="V52" s="99"/>
      <c r="W52" s="99"/>
      <c r="AC52" s="99"/>
      <c r="AD52" s="99"/>
      <c r="AE52" s="99"/>
      <c r="AH52" s="99"/>
      <c r="AI52" s="99"/>
      <c r="AJ52" s="99"/>
    </row>
    <row r="53" spans="2:37">
      <c r="U53" s="99"/>
      <c r="V53" s="99"/>
      <c r="W53" s="99"/>
      <c r="AC53" s="99"/>
      <c r="AD53" s="99"/>
      <c r="AE53" s="99"/>
      <c r="AH53" s="99"/>
      <c r="AI53" s="99"/>
      <c r="AJ53" s="99"/>
    </row>
    <row r="54" spans="2:37">
      <c r="U54" s="99"/>
      <c r="V54" s="99"/>
      <c r="W54" s="99"/>
      <c r="AC54" s="99"/>
      <c r="AD54" s="99"/>
      <c r="AE54" s="99"/>
      <c r="AH54" s="99"/>
      <c r="AI54" s="99"/>
      <c r="AJ54" s="99"/>
    </row>
    <row r="55" spans="2:37">
      <c r="U55" s="99"/>
      <c r="V55" s="99"/>
      <c r="W55" s="99"/>
      <c r="AC55" s="99"/>
      <c r="AD55" s="99"/>
      <c r="AE55" s="99"/>
      <c r="AH55" s="99"/>
      <c r="AI55" s="99"/>
      <c r="AJ55" s="99"/>
    </row>
    <row r="56" spans="2:37">
      <c r="U56" s="99"/>
      <c r="V56" s="99"/>
      <c r="W56" s="99"/>
      <c r="AC56" s="99"/>
      <c r="AD56" s="99"/>
      <c r="AE56" s="99"/>
      <c r="AH56" s="99"/>
      <c r="AI56" s="99"/>
      <c r="AJ56" s="99"/>
    </row>
    <row r="57" spans="2:37">
      <c r="U57" s="99"/>
      <c r="V57" s="99"/>
      <c r="W57" s="99"/>
      <c r="AC57" s="99"/>
      <c r="AD57" s="99"/>
      <c r="AE57" s="99"/>
      <c r="AH57" s="99"/>
      <c r="AI57" s="99"/>
      <c r="AJ57" s="99"/>
    </row>
    <row r="58" spans="2:37">
      <c r="U58" s="99"/>
      <c r="V58" s="99"/>
      <c r="W58" s="99"/>
      <c r="AC58" s="99"/>
      <c r="AD58" s="99"/>
      <c r="AE58" s="99"/>
      <c r="AH58" s="99"/>
      <c r="AI58" s="99"/>
      <c r="AJ58" s="99"/>
    </row>
    <row r="59" spans="2:37">
      <c r="U59" s="99"/>
      <c r="V59" s="99"/>
      <c r="W59" s="99"/>
      <c r="AC59" s="99"/>
      <c r="AD59" s="99"/>
      <c r="AE59" s="99"/>
      <c r="AH59" s="99"/>
      <c r="AI59" s="99"/>
      <c r="AJ59" s="99"/>
    </row>
    <row r="60" spans="2:37">
      <c r="U60" s="99"/>
      <c r="V60" s="99"/>
      <c r="W60" s="99"/>
      <c r="AC60" s="99"/>
      <c r="AD60" s="99"/>
      <c r="AE60" s="99"/>
      <c r="AH60" s="99"/>
      <c r="AI60" s="99"/>
      <c r="AJ60" s="99"/>
    </row>
    <row r="61" spans="2:37">
      <c r="U61" s="99"/>
      <c r="V61" s="99"/>
      <c r="W61" s="99"/>
      <c r="AC61" s="99"/>
      <c r="AD61" s="99"/>
      <c r="AE61" s="99"/>
      <c r="AH61" s="99"/>
      <c r="AI61" s="99"/>
      <c r="AJ61" s="99"/>
    </row>
    <row r="62" spans="2:37">
      <c r="U62" s="99"/>
      <c r="V62" s="99"/>
      <c r="W62" s="99"/>
      <c r="AC62" s="99"/>
      <c r="AD62" s="99"/>
      <c r="AE62" s="99"/>
      <c r="AH62" s="99"/>
      <c r="AI62" s="99"/>
      <c r="AJ62" s="99"/>
    </row>
    <row r="63" spans="2:37">
      <c r="D63" s="99"/>
      <c r="H63" s="99"/>
      <c r="U63" s="99"/>
      <c r="V63" s="99"/>
      <c r="W63" s="99"/>
      <c r="AC63" s="99"/>
      <c r="AD63" s="99"/>
      <c r="AE63" s="99"/>
      <c r="AH63" s="99"/>
      <c r="AI63" s="99"/>
      <c r="AJ63" s="99"/>
    </row>
    <row r="64" spans="2:37">
      <c r="D64" s="99"/>
      <c r="H64" s="99"/>
      <c r="U64" s="99"/>
      <c r="V64" s="99"/>
      <c r="W64" s="99"/>
      <c r="AC64" s="99"/>
      <c r="AD64" s="99"/>
      <c r="AE64" s="99"/>
      <c r="AH64" s="99"/>
      <c r="AI64" s="99"/>
      <c r="AJ64" s="99"/>
    </row>
    <row r="65" s="99" customFormat="1"/>
    <row r="66" s="99" customFormat="1"/>
    <row r="67" s="99" customFormat="1"/>
    <row r="68" s="99" customFormat="1"/>
    <row r="69" s="99" customFormat="1"/>
    <row r="70" s="99" customFormat="1"/>
    <row r="71" s="99" customFormat="1"/>
    <row r="72" s="99" customFormat="1"/>
    <row r="73" s="99" customFormat="1"/>
    <row r="74" s="99" customFormat="1"/>
    <row r="75" s="99" customFormat="1"/>
    <row r="76" s="99" customFormat="1"/>
    <row r="77" s="99" customFormat="1"/>
    <row r="78" s="99" customFormat="1"/>
    <row r="79" s="99" customFormat="1"/>
    <row r="80" s="99" customFormat="1"/>
    <row r="81" s="99" customFormat="1"/>
    <row r="82" s="99" customFormat="1"/>
    <row r="83" s="99" customFormat="1"/>
    <row r="84" s="99" customFormat="1"/>
    <row r="85" s="99" customFormat="1"/>
    <row r="86" s="99" customFormat="1"/>
    <row r="87" s="99" customFormat="1"/>
    <row r="88" s="99" customFormat="1"/>
  </sheetData>
  <sheetProtection formatCells="0" formatColumns="0" formatRows="0" insertColumns="0" insertRows="0" insertHyperlinks="0" deleteColumns="0" deleteRows="0" sort="0" autoFilter="0" pivotTables="0"/>
  <mergeCells count="118">
    <mergeCell ref="D2:J2"/>
    <mergeCell ref="I8:J8"/>
    <mergeCell ref="B4:C4"/>
    <mergeCell ref="B5:C5"/>
    <mergeCell ref="K4:T4"/>
    <mergeCell ref="B6:C6"/>
    <mergeCell ref="B7:C7"/>
    <mergeCell ref="K7:T7"/>
    <mergeCell ref="Q10:R10"/>
    <mergeCell ref="Q11:R11"/>
    <mergeCell ref="AE9:AK9"/>
    <mergeCell ref="C9:C10"/>
    <mergeCell ref="K9:O9"/>
    <mergeCell ref="E9:E10"/>
    <mergeCell ref="I9:I10"/>
    <mergeCell ref="D9:D10"/>
    <mergeCell ref="G9:G10"/>
    <mergeCell ref="Q12:R12"/>
    <mergeCell ref="Q13:R13"/>
    <mergeCell ref="Q14:R14"/>
    <mergeCell ref="Q15:R15"/>
    <mergeCell ref="AI3:AJ3"/>
    <mergeCell ref="B1:S1"/>
    <mergeCell ref="L8:M8"/>
    <mergeCell ref="Q8:R8"/>
    <mergeCell ref="K5:T5"/>
    <mergeCell ref="D6:G6"/>
    <mergeCell ref="K6:T6"/>
    <mergeCell ref="D7:G7"/>
    <mergeCell ref="H7:J7"/>
    <mergeCell ref="D5:G5"/>
    <mergeCell ref="D4:G4"/>
    <mergeCell ref="H5:J5"/>
    <mergeCell ref="H4:J4"/>
    <mergeCell ref="H6:J6"/>
    <mergeCell ref="K2:L2"/>
    <mergeCell ref="B8:G8"/>
    <mergeCell ref="N2:O2"/>
    <mergeCell ref="P2:S2"/>
    <mergeCell ref="H9:H10"/>
    <mergeCell ref="B9:B10"/>
    <mergeCell ref="Q28:R28"/>
    <mergeCell ref="Q29:R29"/>
    <mergeCell ref="Q30:R30"/>
    <mergeCell ref="Q21:R21"/>
    <mergeCell ref="Q22:R22"/>
    <mergeCell ref="Q23:R23"/>
    <mergeCell ref="Q24:R24"/>
    <mergeCell ref="Q25:R25"/>
    <mergeCell ref="Q16:R16"/>
    <mergeCell ref="Q17:R17"/>
    <mergeCell ref="Q18:R18"/>
    <mergeCell ref="Q19:R19"/>
    <mergeCell ref="Q20:R20"/>
    <mergeCell ref="Q51:R51"/>
    <mergeCell ref="P9:R9"/>
    <mergeCell ref="Q46:R46"/>
    <mergeCell ref="Q47:R47"/>
    <mergeCell ref="Q48:R48"/>
    <mergeCell ref="Q49:R49"/>
    <mergeCell ref="Q50:R50"/>
    <mergeCell ref="Q41:R41"/>
    <mergeCell ref="Q42:R42"/>
    <mergeCell ref="Q43:R43"/>
    <mergeCell ref="Q44:R44"/>
    <mergeCell ref="Q45:R45"/>
    <mergeCell ref="Q36:R36"/>
    <mergeCell ref="Q37:R37"/>
    <mergeCell ref="Q38:R38"/>
    <mergeCell ref="Q39:R39"/>
    <mergeCell ref="Q40:R40"/>
    <mergeCell ref="Q31:R31"/>
    <mergeCell ref="Q32:R32"/>
    <mergeCell ref="Q33:R33"/>
    <mergeCell ref="Q34:R34"/>
    <mergeCell ref="Q35:R35"/>
    <mergeCell ref="Q26:R26"/>
    <mergeCell ref="Q27:R27"/>
    <mergeCell ref="S17:U17"/>
    <mergeCell ref="S18:U18"/>
    <mergeCell ref="S19:U19"/>
    <mergeCell ref="S20:U20"/>
    <mergeCell ref="S21:U21"/>
    <mergeCell ref="S12:U12"/>
    <mergeCell ref="S13:U13"/>
    <mergeCell ref="S14:U14"/>
    <mergeCell ref="S15:U15"/>
    <mergeCell ref="S16:U16"/>
    <mergeCell ref="S27:U27"/>
    <mergeCell ref="S28:U28"/>
    <mergeCell ref="S29:U29"/>
    <mergeCell ref="S30:U30"/>
    <mergeCell ref="S31:U31"/>
    <mergeCell ref="S22:U22"/>
    <mergeCell ref="S23:U23"/>
    <mergeCell ref="S24:U24"/>
    <mergeCell ref="S25:U25"/>
    <mergeCell ref="S26:U26"/>
    <mergeCell ref="S37:U37"/>
    <mergeCell ref="S38:U38"/>
    <mergeCell ref="S39:U39"/>
    <mergeCell ref="S40:U40"/>
    <mergeCell ref="S41:U41"/>
    <mergeCell ref="S32:U32"/>
    <mergeCell ref="S33:U33"/>
    <mergeCell ref="S34:U34"/>
    <mergeCell ref="S35:U35"/>
    <mergeCell ref="S36:U36"/>
    <mergeCell ref="S47:U47"/>
    <mergeCell ref="S48:U48"/>
    <mergeCell ref="S49:U49"/>
    <mergeCell ref="S50:U50"/>
    <mergeCell ref="S51:U51"/>
    <mergeCell ref="S42:U42"/>
    <mergeCell ref="S43:U43"/>
    <mergeCell ref="S44:U44"/>
    <mergeCell ref="S45:U45"/>
    <mergeCell ref="S46:U46"/>
  </mergeCells>
  <phoneticPr fontId="3"/>
  <conditionalFormatting sqref="E12:E51">
    <cfRule type="expression" dxfId="6" priority="2" stopIfTrue="1">
      <formula>$X12&lt;&gt;""</formula>
    </cfRule>
    <cfRule type="expression" dxfId="5" priority="3" stopIfTrue="1">
      <formula>$E12="男"</formula>
    </cfRule>
    <cfRule type="expression" dxfId="4" priority="7" stopIfTrue="1">
      <formula>$E12="女"</formula>
    </cfRule>
  </conditionalFormatting>
  <conditionalFormatting sqref="F12:F51">
    <cfRule type="expression" dxfId="3" priority="5">
      <formula>$W12&lt;&gt;""</formula>
    </cfRule>
  </conditionalFormatting>
  <conditionalFormatting sqref="I8:J8">
    <cfRule type="expression" dxfId="2" priority="4">
      <formula>COUNTIF(エラー範囲,"エラー")&lt;&gt;0</formula>
    </cfRule>
  </conditionalFormatting>
  <conditionalFormatting sqref="K11:L11">
    <cfRule type="expression" dxfId="1" priority="26">
      <formula>$X11&lt;&gt;""</formula>
    </cfRule>
  </conditionalFormatting>
  <conditionalFormatting sqref="K11:O51">
    <cfRule type="expression" dxfId="0" priority="21">
      <formula>$AB11&lt;&gt;""</formula>
    </cfRule>
  </conditionalFormatting>
  <dataValidations count="17">
    <dataValidation imeMode="on" allowBlank="1" showInputMessage="1" showErrorMessage="1" sqref="I9 X52:AB65534 D6 C44:C65534 C9:C10 J9:J10 F52:F65534 L52:T65534 E9:F10 J52:J65534 X5:AB5" xr:uid="{00000000-0002-0000-0100-000000000000}"/>
    <dataValidation imeMode="fullKatakana" allowBlank="1" showInputMessage="1" showErrorMessage="1" sqref="C11:C28 G52:G65534 D7 D9:D65534 B1" xr:uid="{00000000-0002-0000-0100-000001000000}"/>
    <dataValidation type="list" allowBlank="1" showInputMessage="1" showErrorMessage="1" sqref="M11 M13:M51" xr:uid="{00000000-0002-0000-0100-000002000000}">
      <formula1>分</formula1>
    </dataValidation>
    <dataValidation type="list" allowBlank="1" showInputMessage="1" showErrorMessage="1" sqref="N11 N13:N51" xr:uid="{00000000-0002-0000-0100-000003000000}">
      <formula1>秒</formula1>
    </dataValidation>
    <dataValidation type="list" allowBlank="1" showInputMessage="1" showErrorMessage="1" sqref="O11 O13:O51" xr:uid="{00000000-0002-0000-0100-000004000000}">
      <formula1>秒２</formula1>
    </dataValidation>
    <dataValidation imeMode="hiragana" allowBlank="1" showInputMessage="1" showErrorMessage="1" sqref="C29:C43 G11:G51 J11:J51" xr:uid="{00000000-0002-0000-0100-000005000000}"/>
    <dataValidation type="list" allowBlank="1" showInputMessage="1" showErrorMessage="1" sqref="E11:E51" xr:uid="{00000000-0002-0000-0100-000006000000}">
      <formula1>性別</formula1>
    </dataValidation>
    <dataValidation type="list" showInputMessage="1" showErrorMessage="1" sqref="K11:K51" xr:uid="{00000000-0002-0000-0100-000007000000}">
      <formula1>種目</formula1>
    </dataValidation>
    <dataValidation type="textLength" imeMode="hiragana" allowBlank="1" showInputMessage="1" showErrorMessage="1" errorTitle="文字が長すぎます" promptTitle="7文字以内で入力" sqref="D5" xr:uid="{00000000-0002-0000-0100-000008000000}">
      <formula1>1</formula1>
      <formula2>7</formula2>
    </dataValidation>
    <dataValidation type="list" allowBlank="1" showInputMessage="1" showErrorMessage="1" sqref="L11 L13:L51" xr:uid="{00000000-0002-0000-0100-000009000000}">
      <formula1>距離</formula1>
    </dataValidation>
    <dataValidation type="whole" imeMode="off" allowBlank="1" showInputMessage="1" showErrorMessage="1" sqref="F11:F51" xr:uid="{00000000-0002-0000-0100-00000A000000}">
      <formula1>19000101</formula1>
      <formula2>$AC$2</formula2>
    </dataValidation>
    <dataValidation type="list" allowBlank="1" showInputMessage="1" showErrorMessage="1" sqref="P11:P51" xr:uid="{00000000-0002-0000-0100-00000B000000}">
      <formula1>"〇,ー"</formula1>
    </dataValidation>
    <dataValidation type="list" allowBlank="1" showInputMessage="1" showErrorMessage="1" sqref="Q11:R51" xr:uid="{00000000-0002-0000-0100-00000C000000}">
      <formula1>"〇,－"</formula1>
    </dataValidation>
    <dataValidation type="list" imeMode="off" allowBlank="1" showInputMessage="1" showErrorMessage="1" sqref="L12" xr:uid="{384D57E4-1E92-4DFA-B4FA-2BBA492E0FC4}">
      <formula1>距離</formula1>
    </dataValidation>
    <dataValidation type="list" imeMode="off" allowBlank="1" showInputMessage="1" showErrorMessage="1" sqref="M12" xr:uid="{70F742C3-1D06-4918-B888-FB3D72A386A2}">
      <formula1>分</formula1>
    </dataValidation>
    <dataValidation type="list" imeMode="off" allowBlank="1" showInputMessage="1" showErrorMessage="1" sqref="N12" xr:uid="{0ED2882C-155C-4DBB-952E-9BF3B7F84A27}">
      <formula1>秒</formula1>
    </dataValidation>
    <dataValidation type="list" imeMode="off" allowBlank="1" showInputMessage="1" showErrorMessage="1" sqref="O12" xr:uid="{16170EEC-E827-4C84-A468-5B564450CE44}">
      <formula1>秒２</formula1>
    </dataValidation>
  </dataValidations>
  <pageMargins left="0.47244094488188981" right="0.23622047244094491" top="0.31496062992125984" bottom="0.19685039370078741" header="0.31496062992125984" footer="0.27559055118110237"/>
  <pageSetup paperSize="9" scale="61" fitToHeight="0" orientation="portrait" horizontalDpi="300" verticalDpi="300" r:id="rId1"/>
  <headerFooter alignWithMargins="0">
    <oddFooter>&amp;C/&amp;P&amp;N</oddFooter>
  </headerFooter>
  <drawing r:id="rId2"/>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プルダウンから選択" xr:uid="{048CD811-7682-480C-B7D7-84696A1358B3}">
          <x14:formula1>
            <xm:f>学校!$B$4:$B$39</xm:f>
          </x14:formula1>
          <xm:sqref>D4:G4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30"/>
  <sheetViews>
    <sheetView showGridLines="0" topLeftCell="A10" workbookViewId="0">
      <selection activeCell="D4" sqref="D4"/>
    </sheetView>
  </sheetViews>
  <sheetFormatPr defaultColWidth="9" defaultRowHeight="16.2"/>
  <cols>
    <col min="1" max="1" width="3.109375" style="66" customWidth="1"/>
    <col min="2" max="2" width="4.109375" style="66" customWidth="1"/>
    <col min="3" max="3" width="6.6640625" style="66" customWidth="1"/>
    <col min="4" max="4" width="20.6640625" style="66" customWidth="1"/>
    <col min="5" max="5" width="8.6640625" style="66" customWidth="1"/>
    <col min="6" max="6" width="4.109375" style="66" customWidth="1"/>
    <col min="7" max="7" width="6.6640625" style="66" customWidth="1"/>
    <col min="8" max="8" width="20.6640625" style="66" customWidth="1"/>
    <col min="9" max="9" width="8.6640625" style="66" customWidth="1"/>
    <col min="10" max="257" width="9" style="66"/>
    <col min="258" max="258" width="7.109375" style="66" customWidth="1"/>
    <col min="259" max="259" width="4.109375" style="66" customWidth="1"/>
    <col min="260" max="260" width="6.6640625" style="66" customWidth="1"/>
    <col min="261" max="261" width="28.109375" style="66" customWidth="1"/>
    <col min="262" max="262" width="4.109375" style="66" customWidth="1"/>
    <col min="263" max="263" width="6.6640625" style="66" customWidth="1"/>
    <col min="264" max="264" width="12.88671875" style="66" customWidth="1"/>
    <col min="265" max="265" width="15.33203125" style="66" customWidth="1"/>
    <col min="266" max="513" width="9" style="66"/>
    <col min="514" max="514" width="7.109375" style="66" customWidth="1"/>
    <col min="515" max="515" width="4.109375" style="66" customWidth="1"/>
    <col min="516" max="516" width="6.6640625" style="66" customWidth="1"/>
    <col min="517" max="517" width="28.109375" style="66" customWidth="1"/>
    <col min="518" max="518" width="4.109375" style="66" customWidth="1"/>
    <col min="519" max="519" width="6.6640625" style="66" customWidth="1"/>
    <col min="520" max="520" width="12.88671875" style="66" customWidth="1"/>
    <col min="521" max="521" width="15.33203125" style="66" customWidth="1"/>
    <col min="522" max="769" width="9" style="66"/>
    <col min="770" max="770" width="7.109375" style="66" customWidth="1"/>
    <col min="771" max="771" width="4.109375" style="66" customWidth="1"/>
    <col min="772" max="772" width="6.6640625" style="66" customWidth="1"/>
    <col min="773" max="773" width="28.109375" style="66" customWidth="1"/>
    <col min="774" max="774" width="4.109375" style="66" customWidth="1"/>
    <col min="775" max="775" width="6.6640625" style="66" customWidth="1"/>
    <col min="776" max="776" width="12.88671875" style="66" customWidth="1"/>
    <col min="777" max="777" width="15.33203125" style="66" customWidth="1"/>
    <col min="778" max="1025" width="9" style="66"/>
    <col min="1026" max="1026" width="7.109375" style="66" customWidth="1"/>
    <col min="1027" max="1027" width="4.109375" style="66" customWidth="1"/>
    <col min="1028" max="1028" width="6.6640625" style="66" customWidth="1"/>
    <col min="1029" max="1029" width="28.109375" style="66" customWidth="1"/>
    <col min="1030" max="1030" width="4.109375" style="66" customWidth="1"/>
    <col min="1031" max="1031" width="6.6640625" style="66" customWidth="1"/>
    <col min="1032" max="1032" width="12.88671875" style="66" customWidth="1"/>
    <col min="1033" max="1033" width="15.33203125" style="66" customWidth="1"/>
    <col min="1034" max="1281" width="9" style="66"/>
    <col min="1282" max="1282" width="7.109375" style="66" customWidth="1"/>
    <col min="1283" max="1283" width="4.109375" style="66" customWidth="1"/>
    <col min="1284" max="1284" width="6.6640625" style="66" customWidth="1"/>
    <col min="1285" max="1285" width="28.109375" style="66" customWidth="1"/>
    <col min="1286" max="1286" width="4.109375" style="66" customWidth="1"/>
    <col min="1287" max="1287" width="6.6640625" style="66" customWidth="1"/>
    <col min="1288" max="1288" width="12.88671875" style="66" customWidth="1"/>
    <col min="1289" max="1289" width="15.33203125" style="66" customWidth="1"/>
    <col min="1290" max="1537" width="9" style="66"/>
    <col min="1538" max="1538" width="7.109375" style="66" customWidth="1"/>
    <col min="1539" max="1539" width="4.109375" style="66" customWidth="1"/>
    <col min="1540" max="1540" width="6.6640625" style="66" customWidth="1"/>
    <col min="1541" max="1541" width="28.109375" style="66" customWidth="1"/>
    <col min="1542" max="1542" width="4.109375" style="66" customWidth="1"/>
    <col min="1543" max="1543" width="6.6640625" style="66" customWidth="1"/>
    <col min="1544" max="1544" width="12.88671875" style="66" customWidth="1"/>
    <col min="1545" max="1545" width="15.33203125" style="66" customWidth="1"/>
    <col min="1546" max="1793" width="9" style="66"/>
    <col min="1794" max="1794" width="7.109375" style="66" customWidth="1"/>
    <col min="1795" max="1795" width="4.109375" style="66" customWidth="1"/>
    <col min="1796" max="1796" width="6.6640625" style="66" customWidth="1"/>
    <col min="1797" max="1797" width="28.109375" style="66" customWidth="1"/>
    <col min="1798" max="1798" width="4.109375" style="66" customWidth="1"/>
    <col min="1799" max="1799" width="6.6640625" style="66" customWidth="1"/>
    <col min="1800" max="1800" width="12.88671875" style="66" customWidth="1"/>
    <col min="1801" max="1801" width="15.33203125" style="66" customWidth="1"/>
    <col min="1802" max="2049" width="9" style="66"/>
    <col min="2050" max="2050" width="7.109375" style="66" customWidth="1"/>
    <col min="2051" max="2051" width="4.109375" style="66" customWidth="1"/>
    <col min="2052" max="2052" width="6.6640625" style="66" customWidth="1"/>
    <col min="2053" max="2053" width="28.109375" style="66" customWidth="1"/>
    <col min="2054" max="2054" width="4.109375" style="66" customWidth="1"/>
    <col min="2055" max="2055" width="6.6640625" style="66" customWidth="1"/>
    <col min="2056" max="2056" width="12.88671875" style="66" customWidth="1"/>
    <col min="2057" max="2057" width="15.33203125" style="66" customWidth="1"/>
    <col min="2058" max="2305" width="9" style="66"/>
    <col min="2306" max="2306" width="7.109375" style="66" customWidth="1"/>
    <col min="2307" max="2307" width="4.109375" style="66" customWidth="1"/>
    <col min="2308" max="2308" width="6.6640625" style="66" customWidth="1"/>
    <col min="2309" max="2309" width="28.109375" style="66" customWidth="1"/>
    <col min="2310" max="2310" width="4.109375" style="66" customWidth="1"/>
    <col min="2311" max="2311" width="6.6640625" style="66" customWidth="1"/>
    <col min="2312" max="2312" width="12.88671875" style="66" customWidth="1"/>
    <col min="2313" max="2313" width="15.33203125" style="66" customWidth="1"/>
    <col min="2314" max="2561" width="9" style="66"/>
    <col min="2562" max="2562" width="7.109375" style="66" customWidth="1"/>
    <col min="2563" max="2563" width="4.109375" style="66" customWidth="1"/>
    <col min="2564" max="2564" width="6.6640625" style="66" customWidth="1"/>
    <col min="2565" max="2565" width="28.109375" style="66" customWidth="1"/>
    <col min="2566" max="2566" width="4.109375" style="66" customWidth="1"/>
    <col min="2567" max="2567" width="6.6640625" style="66" customWidth="1"/>
    <col min="2568" max="2568" width="12.88671875" style="66" customWidth="1"/>
    <col min="2569" max="2569" width="15.33203125" style="66" customWidth="1"/>
    <col min="2570" max="2817" width="9" style="66"/>
    <col min="2818" max="2818" width="7.109375" style="66" customWidth="1"/>
    <col min="2819" max="2819" width="4.109375" style="66" customWidth="1"/>
    <col min="2820" max="2820" width="6.6640625" style="66" customWidth="1"/>
    <col min="2821" max="2821" width="28.109375" style="66" customWidth="1"/>
    <col min="2822" max="2822" width="4.109375" style="66" customWidth="1"/>
    <col min="2823" max="2823" width="6.6640625" style="66" customWidth="1"/>
    <col min="2824" max="2824" width="12.88671875" style="66" customWidth="1"/>
    <col min="2825" max="2825" width="15.33203125" style="66" customWidth="1"/>
    <col min="2826" max="3073" width="9" style="66"/>
    <col min="3074" max="3074" width="7.109375" style="66" customWidth="1"/>
    <col min="3075" max="3075" width="4.109375" style="66" customWidth="1"/>
    <col min="3076" max="3076" width="6.6640625" style="66" customWidth="1"/>
    <col min="3077" max="3077" width="28.109375" style="66" customWidth="1"/>
    <col min="3078" max="3078" width="4.109375" style="66" customWidth="1"/>
    <col min="3079" max="3079" width="6.6640625" style="66" customWidth="1"/>
    <col min="3080" max="3080" width="12.88671875" style="66" customWidth="1"/>
    <col min="3081" max="3081" width="15.33203125" style="66" customWidth="1"/>
    <col min="3082" max="3329" width="9" style="66"/>
    <col min="3330" max="3330" width="7.109375" style="66" customWidth="1"/>
    <col min="3331" max="3331" width="4.109375" style="66" customWidth="1"/>
    <col min="3332" max="3332" width="6.6640625" style="66" customWidth="1"/>
    <col min="3333" max="3333" width="28.109375" style="66" customWidth="1"/>
    <col min="3334" max="3334" width="4.109375" style="66" customWidth="1"/>
    <col min="3335" max="3335" width="6.6640625" style="66" customWidth="1"/>
    <col min="3336" max="3336" width="12.88671875" style="66" customWidth="1"/>
    <col min="3337" max="3337" width="15.33203125" style="66" customWidth="1"/>
    <col min="3338" max="3585" width="9" style="66"/>
    <col min="3586" max="3586" width="7.109375" style="66" customWidth="1"/>
    <col min="3587" max="3587" width="4.109375" style="66" customWidth="1"/>
    <col min="3588" max="3588" width="6.6640625" style="66" customWidth="1"/>
    <col min="3589" max="3589" width="28.109375" style="66" customWidth="1"/>
    <col min="3590" max="3590" width="4.109375" style="66" customWidth="1"/>
    <col min="3591" max="3591" width="6.6640625" style="66" customWidth="1"/>
    <col min="3592" max="3592" width="12.88671875" style="66" customWidth="1"/>
    <col min="3593" max="3593" width="15.33203125" style="66" customWidth="1"/>
    <col min="3594" max="3841" width="9" style="66"/>
    <col min="3842" max="3842" width="7.109375" style="66" customWidth="1"/>
    <col min="3843" max="3843" width="4.109375" style="66" customWidth="1"/>
    <col min="3844" max="3844" width="6.6640625" style="66" customWidth="1"/>
    <col min="3845" max="3845" width="28.109375" style="66" customWidth="1"/>
    <col min="3846" max="3846" width="4.109375" style="66" customWidth="1"/>
    <col min="3847" max="3847" width="6.6640625" style="66" customWidth="1"/>
    <col min="3848" max="3848" width="12.88671875" style="66" customWidth="1"/>
    <col min="3849" max="3849" width="15.33203125" style="66" customWidth="1"/>
    <col min="3850" max="4097" width="9" style="66"/>
    <col min="4098" max="4098" width="7.109375" style="66" customWidth="1"/>
    <col min="4099" max="4099" width="4.109375" style="66" customWidth="1"/>
    <col min="4100" max="4100" width="6.6640625" style="66" customWidth="1"/>
    <col min="4101" max="4101" width="28.109375" style="66" customWidth="1"/>
    <col min="4102" max="4102" width="4.109375" style="66" customWidth="1"/>
    <col min="4103" max="4103" width="6.6640625" style="66" customWidth="1"/>
    <col min="4104" max="4104" width="12.88671875" style="66" customWidth="1"/>
    <col min="4105" max="4105" width="15.33203125" style="66" customWidth="1"/>
    <col min="4106" max="4353" width="9" style="66"/>
    <col min="4354" max="4354" width="7.109375" style="66" customWidth="1"/>
    <col min="4355" max="4355" width="4.109375" style="66" customWidth="1"/>
    <col min="4356" max="4356" width="6.6640625" style="66" customWidth="1"/>
    <col min="4357" max="4357" width="28.109375" style="66" customWidth="1"/>
    <col min="4358" max="4358" width="4.109375" style="66" customWidth="1"/>
    <col min="4359" max="4359" width="6.6640625" style="66" customWidth="1"/>
    <col min="4360" max="4360" width="12.88671875" style="66" customWidth="1"/>
    <col min="4361" max="4361" width="15.33203125" style="66" customWidth="1"/>
    <col min="4362" max="4609" width="9" style="66"/>
    <col min="4610" max="4610" width="7.109375" style="66" customWidth="1"/>
    <col min="4611" max="4611" width="4.109375" style="66" customWidth="1"/>
    <col min="4612" max="4612" width="6.6640625" style="66" customWidth="1"/>
    <col min="4613" max="4613" width="28.109375" style="66" customWidth="1"/>
    <col min="4614" max="4614" width="4.109375" style="66" customWidth="1"/>
    <col min="4615" max="4615" width="6.6640625" style="66" customWidth="1"/>
    <col min="4616" max="4616" width="12.88671875" style="66" customWidth="1"/>
    <col min="4617" max="4617" width="15.33203125" style="66" customWidth="1"/>
    <col min="4618" max="4865" width="9" style="66"/>
    <col min="4866" max="4866" width="7.109375" style="66" customWidth="1"/>
    <col min="4867" max="4867" width="4.109375" style="66" customWidth="1"/>
    <col min="4868" max="4868" width="6.6640625" style="66" customWidth="1"/>
    <col min="4869" max="4869" width="28.109375" style="66" customWidth="1"/>
    <col min="4870" max="4870" width="4.109375" style="66" customWidth="1"/>
    <col min="4871" max="4871" width="6.6640625" style="66" customWidth="1"/>
    <col min="4872" max="4872" width="12.88671875" style="66" customWidth="1"/>
    <col min="4873" max="4873" width="15.33203125" style="66" customWidth="1"/>
    <col min="4874" max="5121" width="9" style="66"/>
    <col min="5122" max="5122" width="7.109375" style="66" customWidth="1"/>
    <col min="5123" max="5123" width="4.109375" style="66" customWidth="1"/>
    <col min="5124" max="5124" width="6.6640625" style="66" customWidth="1"/>
    <col min="5125" max="5125" width="28.109375" style="66" customWidth="1"/>
    <col min="5126" max="5126" width="4.109375" style="66" customWidth="1"/>
    <col min="5127" max="5127" width="6.6640625" style="66" customWidth="1"/>
    <col min="5128" max="5128" width="12.88671875" style="66" customWidth="1"/>
    <col min="5129" max="5129" width="15.33203125" style="66" customWidth="1"/>
    <col min="5130" max="5377" width="9" style="66"/>
    <col min="5378" max="5378" width="7.109375" style="66" customWidth="1"/>
    <col min="5379" max="5379" width="4.109375" style="66" customWidth="1"/>
    <col min="5380" max="5380" width="6.6640625" style="66" customWidth="1"/>
    <col min="5381" max="5381" width="28.109375" style="66" customWidth="1"/>
    <col min="5382" max="5382" width="4.109375" style="66" customWidth="1"/>
    <col min="5383" max="5383" width="6.6640625" style="66" customWidth="1"/>
    <col min="5384" max="5384" width="12.88671875" style="66" customWidth="1"/>
    <col min="5385" max="5385" width="15.33203125" style="66" customWidth="1"/>
    <col min="5386" max="5633" width="9" style="66"/>
    <col min="5634" max="5634" width="7.109375" style="66" customWidth="1"/>
    <col min="5635" max="5635" width="4.109375" style="66" customWidth="1"/>
    <col min="5636" max="5636" width="6.6640625" style="66" customWidth="1"/>
    <col min="5637" max="5637" width="28.109375" style="66" customWidth="1"/>
    <col min="5638" max="5638" width="4.109375" style="66" customWidth="1"/>
    <col min="5639" max="5639" width="6.6640625" style="66" customWidth="1"/>
    <col min="5640" max="5640" width="12.88671875" style="66" customWidth="1"/>
    <col min="5641" max="5641" width="15.33203125" style="66" customWidth="1"/>
    <col min="5642" max="5889" width="9" style="66"/>
    <col min="5890" max="5890" width="7.109375" style="66" customWidth="1"/>
    <col min="5891" max="5891" width="4.109375" style="66" customWidth="1"/>
    <col min="5892" max="5892" width="6.6640625" style="66" customWidth="1"/>
    <col min="5893" max="5893" width="28.109375" style="66" customWidth="1"/>
    <col min="5894" max="5894" width="4.109375" style="66" customWidth="1"/>
    <col min="5895" max="5895" width="6.6640625" style="66" customWidth="1"/>
    <col min="5896" max="5896" width="12.88671875" style="66" customWidth="1"/>
    <col min="5897" max="5897" width="15.33203125" style="66" customWidth="1"/>
    <col min="5898" max="6145" width="9" style="66"/>
    <col min="6146" max="6146" width="7.109375" style="66" customWidth="1"/>
    <col min="6147" max="6147" width="4.109375" style="66" customWidth="1"/>
    <col min="6148" max="6148" width="6.6640625" style="66" customWidth="1"/>
    <col min="6149" max="6149" width="28.109375" style="66" customWidth="1"/>
    <col min="6150" max="6150" width="4.109375" style="66" customWidth="1"/>
    <col min="6151" max="6151" width="6.6640625" style="66" customWidth="1"/>
    <col min="6152" max="6152" width="12.88671875" style="66" customWidth="1"/>
    <col min="6153" max="6153" width="15.33203125" style="66" customWidth="1"/>
    <col min="6154" max="6401" width="9" style="66"/>
    <col min="6402" max="6402" width="7.109375" style="66" customWidth="1"/>
    <col min="6403" max="6403" width="4.109375" style="66" customWidth="1"/>
    <col min="6404" max="6404" width="6.6640625" style="66" customWidth="1"/>
    <col min="6405" max="6405" width="28.109375" style="66" customWidth="1"/>
    <col min="6406" max="6406" width="4.109375" style="66" customWidth="1"/>
    <col min="6407" max="6407" width="6.6640625" style="66" customWidth="1"/>
    <col min="6408" max="6408" width="12.88671875" style="66" customWidth="1"/>
    <col min="6409" max="6409" width="15.33203125" style="66" customWidth="1"/>
    <col min="6410" max="6657" width="9" style="66"/>
    <col min="6658" max="6658" width="7.109375" style="66" customWidth="1"/>
    <col min="6659" max="6659" width="4.109375" style="66" customWidth="1"/>
    <col min="6660" max="6660" width="6.6640625" style="66" customWidth="1"/>
    <col min="6661" max="6661" width="28.109375" style="66" customWidth="1"/>
    <col min="6662" max="6662" width="4.109375" style="66" customWidth="1"/>
    <col min="6663" max="6663" width="6.6640625" style="66" customWidth="1"/>
    <col min="6664" max="6664" width="12.88671875" style="66" customWidth="1"/>
    <col min="6665" max="6665" width="15.33203125" style="66" customWidth="1"/>
    <col min="6666" max="6913" width="9" style="66"/>
    <col min="6914" max="6914" width="7.109375" style="66" customWidth="1"/>
    <col min="6915" max="6915" width="4.109375" style="66" customWidth="1"/>
    <col min="6916" max="6916" width="6.6640625" style="66" customWidth="1"/>
    <col min="6917" max="6917" width="28.109375" style="66" customWidth="1"/>
    <col min="6918" max="6918" width="4.109375" style="66" customWidth="1"/>
    <col min="6919" max="6919" width="6.6640625" style="66" customWidth="1"/>
    <col min="6920" max="6920" width="12.88671875" style="66" customWidth="1"/>
    <col min="6921" max="6921" width="15.33203125" style="66" customWidth="1"/>
    <col min="6922" max="7169" width="9" style="66"/>
    <col min="7170" max="7170" width="7.109375" style="66" customWidth="1"/>
    <col min="7171" max="7171" width="4.109375" style="66" customWidth="1"/>
    <col min="7172" max="7172" width="6.6640625" style="66" customWidth="1"/>
    <col min="7173" max="7173" width="28.109375" style="66" customWidth="1"/>
    <col min="7174" max="7174" width="4.109375" style="66" customWidth="1"/>
    <col min="7175" max="7175" width="6.6640625" style="66" customWidth="1"/>
    <col min="7176" max="7176" width="12.88671875" style="66" customWidth="1"/>
    <col min="7177" max="7177" width="15.33203125" style="66" customWidth="1"/>
    <col min="7178" max="7425" width="9" style="66"/>
    <col min="7426" max="7426" width="7.109375" style="66" customWidth="1"/>
    <col min="7427" max="7427" width="4.109375" style="66" customWidth="1"/>
    <col min="7428" max="7428" width="6.6640625" style="66" customWidth="1"/>
    <col min="7429" max="7429" width="28.109375" style="66" customWidth="1"/>
    <col min="7430" max="7430" width="4.109375" style="66" customWidth="1"/>
    <col min="7431" max="7431" width="6.6640625" style="66" customWidth="1"/>
    <col min="7432" max="7432" width="12.88671875" style="66" customWidth="1"/>
    <col min="7433" max="7433" width="15.33203125" style="66" customWidth="1"/>
    <col min="7434" max="7681" width="9" style="66"/>
    <col min="7682" max="7682" width="7.109375" style="66" customWidth="1"/>
    <col min="7683" max="7683" width="4.109375" style="66" customWidth="1"/>
    <col min="7684" max="7684" width="6.6640625" style="66" customWidth="1"/>
    <col min="7685" max="7685" width="28.109375" style="66" customWidth="1"/>
    <col min="7686" max="7686" width="4.109375" style="66" customWidth="1"/>
    <col min="7687" max="7687" width="6.6640625" style="66" customWidth="1"/>
    <col min="7688" max="7688" width="12.88671875" style="66" customWidth="1"/>
    <col min="7689" max="7689" width="15.33203125" style="66" customWidth="1"/>
    <col min="7690" max="7937" width="9" style="66"/>
    <col min="7938" max="7938" width="7.109375" style="66" customWidth="1"/>
    <col min="7939" max="7939" width="4.109375" style="66" customWidth="1"/>
    <col min="7940" max="7940" width="6.6640625" style="66" customWidth="1"/>
    <col min="7941" max="7941" width="28.109375" style="66" customWidth="1"/>
    <col min="7942" max="7942" width="4.109375" style="66" customWidth="1"/>
    <col min="7943" max="7943" width="6.6640625" style="66" customWidth="1"/>
    <col min="7944" max="7944" width="12.88671875" style="66" customWidth="1"/>
    <col min="7945" max="7945" width="15.33203125" style="66" customWidth="1"/>
    <col min="7946" max="8193" width="9" style="66"/>
    <col min="8194" max="8194" width="7.109375" style="66" customWidth="1"/>
    <col min="8195" max="8195" width="4.109375" style="66" customWidth="1"/>
    <col min="8196" max="8196" width="6.6640625" style="66" customWidth="1"/>
    <col min="8197" max="8197" width="28.109375" style="66" customWidth="1"/>
    <col min="8198" max="8198" width="4.109375" style="66" customWidth="1"/>
    <col min="8199" max="8199" width="6.6640625" style="66" customWidth="1"/>
    <col min="8200" max="8200" width="12.88671875" style="66" customWidth="1"/>
    <col min="8201" max="8201" width="15.33203125" style="66" customWidth="1"/>
    <col min="8202" max="8449" width="9" style="66"/>
    <col min="8450" max="8450" width="7.109375" style="66" customWidth="1"/>
    <col min="8451" max="8451" width="4.109375" style="66" customWidth="1"/>
    <col min="8452" max="8452" width="6.6640625" style="66" customWidth="1"/>
    <col min="8453" max="8453" width="28.109375" style="66" customWidth="1"/>
    <col min="8454" max="8454" width="4.109375" style="66" customWidth="1"/>
    <col min="8455" max="8455" width="6.6640625" style="66" customWidth="1"/>
    <col min="8456" max="8456" width="12.88671875" style="66" customWidth="1"/>
    <col min="8457" max="8457" width="15.33203125" style="66" customWidth="1"/>
    <col min="8458" max="8705" width="9" style="66"/>
    <col min="8706" max="8706" width="7.109375" style="66" customWidth="1"/>
    <col min="8707" max="8707" width="4.109375" style="66" customWidth="1"/>
    <col min="8708" max="8708" width="6.6640625" style="66" customWidth="1"/>
    <col min="8709" max="8709" width="28.109375" style="66" customWidth="1"/>
    <col min="8710" max="8710" width="4.109375" style="66" customWidth="1"/>
    <col min="8711" max="8711" width="6.6640625" style="66" customWidth="1"/>
    <col min="8712" max="8712" width="12.88671875" style="66" customWidth="1"/>
    <col min="8713" max="8713" width="15.33203125" style="66" customWidth="1"/>
    <col min="8714" max="8961" width="9" style="66"/>
    <col min="8962" max="8962" width="7.109375" style="66" customWidth="1"/>
    <col min="8963" max="8963" width="4.109375" style="66" customWidth="1"/>
    <col min="8964" max="8964" width="6.6640625" style="66" customWidth="1"/>
    <col min="8965" max="8965" width="28.109375" style="66" customWidth="1"/>
    <col min="8966" max="8966" width="4.109375" style="66" customWidth="1"/>
    <col min="8967" max="8967" width="6.6640625" style="66" customWidth="1"/>
    <col min="8968" max="8968" width="12.88671875" style="66" customWidth="1"/>
    <col min="8969" max="8969" width="15.33203125" style="66" customWidth="1"/>
    <col min="8970" max="9217" width="9" style="66"/>
    <col min="9218" max="9218" width="7.109375" style="66" customWidth="1"/>
    <col min="9219" max="9219" width="4.109375" style="66" customWidth="1"/>
    <col min="9220" max="9220" width="6.6640625" style="66" customWidth="1"/>
    <col min="9221" max="9221" width="28.109375" style="66" customWidth="1"/>
    <col min="9222" max="9222" width="4.109375" style="66" customWidth="1"/>
    <col min="9223" max="9223" width="6.6640625" style="66" customWidth="1"/>
    <col min="9224" max="9224" width="12.88671875" style="66" customWidth="1"/>
    <col min="9225" max="9225" width="15.33203125" style="66" customWidth="1"/>
    <col min="9226" max="9473" width="9" style="66"/>
    <col min="9474" max="9474" width="7.109375" style="66" customWidth="1"/>
    <col min="9475" max="9475" width="4.109375" style="66" customWidth="1"/>
    <col min="9476" max="9476" width="6.6640625" style="66" customWidth="1"/>
    <col min="9477" max="9477" width="28.109375" style="66" customWidth="1"/>
    <col min="9478" max="9478" width="4.109375" style="66" customWidth="1"/>
    <col min="9479" max="9479" width="6.6640625" style="66" customWidth="1"/>
    <col min="9480" max="9480" width="12.88671875" style="66" customWidth="1"/>
    <col min="9481" max="9481" width="15.33203125" style="66" customWidth="1"/>
    <col min="9482" max="9729" width="9" style="66"/>
    <col min="9730" max="9730" width="7.109375" style="66" customWidth="1"/>
    <col min="9731" max="9731" width="4.109375" style="66" customWidth="1"/>
    <col min="9732" max="9732" width="6.6640625" style="66" customWidth="1"/>
    <col min="9733" max="9733" width="28.109375" style="66" customWidth="1"/>
    <col min="9734" max="9734" width="4.109375" style="66" customWidth="1"/>
    <col min="9735" max="9735" width="6.6640625" style="66" customWidth="1"/>
    <col min="9736" max="9736" width="12.88671875" style="66" customWidth="1"/>
    <col min="9737" max="9737" width="15.33203125" style="66" customWidth="1"/>
    <col min="9738" max="9985" width="9" style="66"/>
    <col min="9986" max="9986" width="7.109375" style="66" customWidth="1"/>
    <col min="9987" max="9987" width="4.109375" style="66" customWidth="1"/>
    <col min="9988" max="9988" width="6.6640625" style="66" customWidth="1"/>
    <col min="9989" max="9989" width="28.109375" style="66" customWidth="1"/>
    <col min="9990" max="9990" width="4.109375" style="66" customWidth="1"/>
    <col min="9991" max="9991" width="6.6640625" style="66" customWidth="1"/>
    <col min="9992" max="9992" width="12.88671875" style="66" customWidth="1"/>
    <col min="9993" max="9993" width="15.33203125" style="66" customWidth="1"/>
    <col min="9994" max="10241" width="9" style="66"/>
    <col min="10242" max="10242" width="7.109375" style="66" customWidth="1"/>
    <col min="10243" max="10243" width="4.109375" style="66" customWidth="1"/>
    <col min="10244" max="10244" width="6.6640625" style="66" customWidth="1"/>
    <col min="10245" max="10245" width="28.109375" style="66" customWidth="1"/>
    <col min="10246" max="10246" width="4.109375" style="66" customWidth="1"/>
    <col min="10247" max="10247" width="6.6640625" style="66" customWidth="1"/>
    <col min="10248" max="10248" width="12.88671875" style="66" customWidth="1"/>
    <col min="10249" max="10249" width="15.33203125" style="66" customWidth="1"/>
    <col min="10250" max="10497" width="9" style="66"/>
    <col min="10498" max="10498" width="7.109375" style="66" customWidth="1"/>
    <col min="10499" max="10499" width="4.109375" style="66" customWidth="1"/>
    <col min="10500" max="10500" width="6.6640625" style="66" customWidth="1"/>
    <col min="10501" max="10501" width="28.109375" style="66" customWidth="1"/>
    <col min="10502" max="10502" width="4.109375" style="66" customWidth="1"/>
    <col min="10503" max="10503" width="6.6640625" style="66" customWidth="1"/>
    <col min="10504" max="10504" width="12.88671875" style="66" customWidth="1"/>
    <col min="10505" max="10505" width="15.33203125" style="66" customWidth="1"/>
    <col min="10506" max="10753" width="9" style="66"/>
    <col min="10754" max="10754" width="7.109375" style="66" customWidth="1"/>
    <col min="10755" max="10755" width="4.109375" style="66" customWidth="1"/>
    <col min="10756" max="10756" width="6.6640625" style="66" customWidth="1"/>
    <col min="10757" max="10757" width="28.109375" style="66" customWidth="1"/>
    <col min="10758" max="10758" width="4.109375" style="66" customWidth="1"/>
    <col min="10759" max="10759" width="6.6640625" style="66" customWidth="1"/>
    <col min="10760" max="10760" width="12.88671875" style="66" customWidth="1"/>
    <col min="10761" max="10761" width="15.33203125" style="66" customWidth="1"/>
    <col min="10762" max="11009" width="9" style="66"/>
    <col min="11010" max="11010" width="7.109375" style="66" customWidth="1"/>
    <col min="11011" max="11011" width="4.109375" style="66" customWidth="1"/>
    <col min="11012" max="11012" width="6.6640625" style="66" customWidth="1"/>
    <col min="11013" max="11013" width="28.109375" style="66" customWidth="1"/>
    <col min="11014" max="11014" width="4.109375" style="66" customWidth="1"/>
    <col min="11015" max="11015" width="6.6640625" style="66" customWidth="1"/>
    <col min="11016" max="11016" width="12.88671875" style="66" customWidth="1"/>
    <col min="11017" max="11017" width="15.33203125" style="66" customWidth="1"/>
    <col min="11018" max="11265" width="9" style="66"/>
    <col min="11266" max="11266" width="7.109375" style="66" customWidth="1"/>
    <col min="11267" max="11267" width="4.109375" style="66" customWidth="1"/>
    <col min="11268" max="11268" width="6.6640625" style="66" customWidth="1"/>
    <col min="11269" max="11269" width="28.109375" style="66" customWidth="1"/>
    <col min="11270" max="11270" width="4.109375" style="66" customWidth="1"/>
    <col min="11271" max="11271" width="6.6640625" style="66" customWidth="1"/>
    <col min="11272" max="11272" width="12.88671875" style="66" customWidth="1"/>
    <col min="11273" max="11273" width="15.33203125" style="66" customWidth="1"/>
    <col min="11274" max="11521" width="9" style="66"/>
    <col min="11522" max="11522" width="7.109375" style="66" customWidth="1"/>
    <col min="11523" max="11523" width="4.109375" style="66" customWidth="1"/>
    <col min="11524" max="11524" width="6.6640625" style="66" customWidth="1"/>
    <col min="11525" max="11525" width="28.109375" style="66" customWidth="1"/>
    <col min="11526" max="11526" width="4.109375" style="66" customWidth="1"/>
    <col min="11527" max="11527" width="6.6640625" style="66" customWidth="1"/>
    <col min="11528" max="11528" width="12.88671875" style="66" customWidth="1"/>
    <col min="11529" max="11529" width="15.33203125" style="66" customWidth="1"/>
    <col min="11530" max="11777" width="9" style="66"/>
    <col min="11778" max="11778" width="7.109375" style="66" customWidth="1"/>
    <col min="11779" max="11779" width="4.109375" style="66" customWidth="1"/>
    <col min="11780" max="11780" width="6.6640625" style="66" customWidth="1"/>
    <col min="11781" max="11781" width="28.109375" style="66" customWidth="1"/>
    <col min="11782" max="11782" width="4.109375" style="66" customWidth="1"/>
    <col min="11783" max="11783" width="6.6640625" style="66" customWidth="1"/>
    <col min="11784" max="11784" width="12.88671875" style="66" customWidth="1"/>
    <col min="11785" max="11785" width="15.33203125" style="66" customWidth="1"/>
    <col min="11786" max="12033" width="9" style="66"/>
    <col min="12034" max="12034" width="7.109375" style="66" customWidth="1"/>
    <col min="12035" max="12035" width="4.109375" style="66" customWidth="1"/>
    <col min="12036" max="12036" width="6.6640625" style="66" customWidth="1"/>
    <col min="12037" max="12037" width="28.109375" style="66" customWidth="1"/>
    <col min="12038" max="12038" width="4.109375" style="66" customWidth="1"/>
    <col min="12039" max="12039" width="6.6640625" style="66" customWidth="1"/>
    <col min="12040" max="12040" width="12.88671875" style="66" customWidth="1"/>
    <col min="12041" max="12041" width="15.33203125" style="66" customWidth="1"/>
    <col min="12042" max="12289" width="9" style="66"/>
    <col min="12290" max="12290" width="7.109375" style="66" customWidth="1"/>
    <col min="12291" max="12291" width="4.109375" style="66" customWidth="1"/>
    <col min="12292" max="12292" width="6.6640625" style="66" customWidth="1"/>
    <col min="12293" max="12293" width="28.109375" style="66" customWidth="1"/>
    <col min="12294" max="12294" width="4.109375" style="66" customWidth="1"/>
    <col min="12295" max="12295" width="6.6640625" style="66" customWidth="1"/>
    <col min="12296" max="12296" width="12.88671875" style="66" customWidth="1"/>
    <col min="12297" max="12297" width="15.33203125" style="66" customWidth="1"/>
    <col min="12298" max="12545" width="9" style="66"/>
    <col min="12546" max="12546" width="7.109375" style="66" customWidth="1"/>
    <col min="12547" max="12547" width="4.109375" style="66" customWidth="1"/>
    <col min="12548" max="12548" width="6.6640625" style="66" customWidth="1"/>
    <col min="12549" max="12549" width="28.109375" style="66" customWidth="1"/>
    <col min="12550" max="12550" width="4.109375" style="66" customWidth="1"/>
    <col min="12551" max="12551" width="6.6640625" style="66" customWidth="1"/>
    <col min="12552" max="12552" width="12.88671875" style="66" customWidth="1"/>
    <col min="12553" max="12553" width="15.33203125" style="66" customWidth="1"/>
    <col min="12554" max="12801" width="9" style="66"/>
    <col min="12802" max="12802" width="7.109375" style="66" customWidth="1"/>
    <col min="12803" max="12803" width="4.109375" style="66" customWidth="1"/>
    <col min="12804" max="12804" width="6.6640625" style="66" customWidth="1"/>
    <col min="12805" max="12805" width="28.109375" style="66" customWidth="1"/>
    <col min="12806" max="12806" width="4.109375" style="66" customWidth="1"/>
    <col min="12807" max="12807" width="6.6640625" style="66" customWidth="1"/>
    <col min="12808" max="12808" width="12.88671875" style="66" customWidth="1"/>
    <col min="12809" max="12809" width="15.33203125" style="66" customWidth="1"/>
    <col min="12810" max="13057" width="9" style="66"/>
    <col min="13058" max="13058" width="7.109375" style="66" customWidth="1"/>
    <col min="13059" max="13059" width="4.109375" style="66" customWidth="1"/>
    <col min="13060" max="13060" width="6.6640625" style="66" customWidth="1"/>
    <col min="13061" max="13061" width="28.109375" style="66" customWidth="1"/>
    <col min="13062" max="13062" width="4.109375" style="66" customWidth="1"/>
    <col min="13063" max="13063" width="6.6640625" style="66" customWidth="1"/>
    <col min="13064" max="13064" width="12.88671875" style="66" customWidth="1"/>
    <col min="13065" max="13065" width="15.33203125" style="66" customWidth="1"/>
    <col min="13066" max="13313" width="9" style="66"/>
    <col min="13314" max="13314" width="7.109375" style="66" customWidth="1"/>
    <col min="13315" max="13315" width="4.109375" style="66" customWidth="1"/>
    <col min="13316" max="13316" width="6.6640625" style="66" customWidth="1"/>
    <col min="13317" max="13317" width="28.109375" style="66" customWidth="1"/>
    <col min="13318" max="13318" width="4.109375" style="66" customWidth="1"/>
    <col min="13319" max="13319" width="6.6640625" style="66" customWidth="1"/>
    <col min="13320" max="13320" width="12.88671875" style="66" customWidth="1"/>
    <col min="13321" max="13321" width="15.33203125" style="66" customWidth="1"/>
    <col min="13322" max="13569" width="9" style="66"/>
    <col min="13570" max="13570" width="7.109375" style="66" customWidth="1"/>
    <col min="13571" max="13571" width="4.109375" style="66" customWidth="1"/>
    <col min="13572" max="13572" width="6.6640625" style="66" customWidth="1"/>
    <col min="13573" max="13573" width="28.109375" style="66" customWidth="1"/>
    <col min="13574" max="13574" width="4.109375" style="66" customWidth="1"/>
    <col min="13575" max="13575" width="6.6640625" style="66" customWidth="1"/>
    <col min="13576" max="13576" width="12.88671875" style="66" customWidth="1"/>
    <col min="13577" max="13577" width="15.33203125" style="66" customWidth="1"/>
    <col min="13578" max="13825" width="9" style="66"/>
    <col min="13826" max="13826" width="7.109375" style="66" customWidth="1"/>
    <col min="13827" max="13827" width="4.109375" style="66" customWidth="1"/>
    <col min="13828" max="13828" width="6.6640625" style="66" customWidth="1"/>
    <col min="13829" max="13829" width="28.109375" style="66" customWidth="1"/>
    <col min="13830" max="13830" width="4.109375" style="66" customWidth="1"/>
    <col min="13831" max="13831" width="6.6640625" style="66" customWidth="1"/>
    <col min="13832" max="13832" width="12.88671875" style="66" customWidth="1"/>
    <col min="13833" max="13833" width="15.33203125" style="66" customWidth="1"/>
    <col min="13834" max="14081" width="9" style="66"/>
    <col min="14082" max="14082" width="7.109375" style="66" customWidth="1"/>
    <col min="14083" max="14083" width="4.109375" style="66" customWidth="1"/>
    <col min="14084" max="14084" width="6.6640625" style="66" customWidth="1"/>
    <col min="14085" max="14085" width="28.109375" style="66" customWidth="1"/>
    <col min="14086" max="14086" width="4.109375" style="66" customWidth="1"/>
    <col min="14087" max="14087" width="6.6640625" style="66" customWidth="1"/>
    <col min="14088" max="14088" width="12.88671875" style="66" customWidth="1"/>
    <col min="14089" max="14089" width="15.33203125" style="66" customWidth="1"/>
    <col min="14090" max="14337" width="9" style="66"/>
    <col min="14338" max="14338" width="7.109375" style="66" customWidth="1"/>
    <col min="14339" max="14339" width="4.109375" style="66" customWidth="1"/>
    <col min="14340" max="14340" width="6.6640625" style="66" customWidth="1"/>
    <col min="14341" max="14341" width="28.109375" style="66" customWidth="1"/>
    <col min="14342" max="14342" width="4.109375" style="66" customWidth="1"/>
    <col min="14343" max="14343" width="6.6640625" style="66" customWidth="1"/>
    <col min="14344" max="14344" width="12.88671875" style="66" customWidth="1"/>
    <col min="14345" max="14345" width="15.33203125" style="66" customWidth="1"/>
    <col min="14346" max="14593" width="9" style="66"/>
    <col min="14594" max="14594" width="7.109375" style="66" customWidth="1"/>
    <col min="14595" max="14595" width="4.109375" style="66" customWidth="1"/>
    <col min="14596" max="14596" width="6.6640625" style="66" customWidth="1"/>
    <col min="14597" max="14597" width="28.109375" style="66" customWidth="1"/>
    <col min="14598" max="14598" width="4.109375" style="66" customWidth="1"/>
    <col min="14599" max="14599" width="6.6640625" style="66" customWidth="1"/>
    <col min="14600" max="14600" width="12.88671875" style="66" customWidth="1"/>
    <col min="14601" max="14601" width="15.33203125" style="66" customWidth="1"/>
    <col min="14602" max="14849" width="9" style="66"/>
    <col min="14850" max="14850" width="7.109375" style="66" customWidth="1"/>
    <col min="14851" max="14851" width="4.109375" style="66" customWidth="1"/>
    <col min="14852" max="14852" width="6.6640625" style="66" customWidth="1"/>
    <col min="14853" max="14853" width="28.109375" style="66" customWidth="1"/>
    <col min="14854" max="14854" width="4.109375" style="66" customWidth="1"/>
    <col min="14855" max="14855" width="6.6640625" style="66" customWidth="1"/>
    <col min="14856" max="14856" width="12.88671875" style="66" customWidth="1"/>
    <col min="14857" max="14857" width="15.33203125" style="66" customWidth="1"/>
    <col min="14858" max="15105" width="9" style="66"/>
    <col min="15106" max="15106" width="7.109375" style="66" customWidth="1"/>
    <col min="15107" max="15107" width="4.109375" style="66" customWidth="1"/>
    <col min="15108" max="15108" width="6.6640625" style="66" customWidth="1"/>
    <col min="15109" max="15109" width="28.109375" style="66" customWidth="1"/>
    <col min="15110" max="15110" width="4.109375" style="66" customWidth="1"/>
    <col min="15111" max="15111" width="6.6640625" style="66" customWidth="1"/>
    <col min="15112" max="15112" width="12.88671875" style="66" customWidth="1"/>
    <col min="15113" max="15113" width="15.33203125" style="66" customWidth="1"/>
    <col min="15114" max="15361" width="9" style="66"/>
    <col min="15362" max="15362" width="7.109375" style="66" customWidth="1"/>
    <col min="15363" max="15363" width="4.109375" style="66" customWidth="1"/>
    <col min="15364" max="15364" width="6.6640625" style="66" customWidth="1"/>
    <col min="15365" max="15365" width="28.109375" style="66" customWidth="1"/>
    <col min="15366" max="15366" width="4.109375" style="66" customWidth="1"/>
    <col min="15367" max="15367" width="6.6640625" style="66" customWidth="1"/>
    <col min="15368" max="15368" width="12.88671875" style="66" customWidth="1"/>
    <col min="15369" max="15369" width="15.33203125" style="66" customWidth="1"/>
    <col min="15370" max="15617" width="9" style="66"/>
    <col min="15618" max="15618" width="7.109375" style="66" customWidth="1"/>
    <col min="15619" max="15619" width="4.109375" style="66" customWidth="1"/>
    <col min="15620" max="15620" width="6.6640625" style="66" customWidth="1"/>
    <col min="15621" max="15621" width="28.109375" style="66" customWidth="1"/>
    <col min="15622" max="15622" width="4.109375" style="66" customWidth="1"/>
    <col min="15623" max="15623" width="6.6640625" style="66" customWidth="1"/>
    <col min="15624" max="15624" width="12.88671875" style="66" customWidth="1"/>
    <col min="15625" max="15625" width="15.33203125" style="66" customWidth="1"/>
    <col min="15626" max="15873" width="9" style="66"/>
    <col min="15874" max="15874" width="7.109375" style="66" customWidth="1"/>
    <col min="15875" max="15875" width="4.109375" style="66" customWidth="1"/>
    <col min="15876" max="15876" width="6.6640625" style="66" customWidth="1"/>
    <col min="15877" max="15877" width="28.109375" style="66" customWidth="1"/>
    <col min="15878" max="15878" width="4.109375" style="66" customWidth="1"/>
    <col min="15879" max="15879" width="6.6640625" style="66" customWidth="1"/>
    <col min="15880" max="15880" width="12.88671875" style="66" customWidth="1"/>
    <col min="15881" max="15881" width="15.33203125" style="66" customWidth="1"/>
    <col min="15882" max="16129" width="9" style="66"/>
    <col min="16130" max="16130" width="7.109375" style="66" customWidth="1"/>
    <col min="16131" max="16131" width="4.109375" style="66" customWidth="1"/>
    <col min="16132" max="16132" width="6.6640625" style="66" customWidth="1"/>
    <col min="16133" max="16133" width="28.109375" style="66" customWidth="1"/>
    <col min="16134" max="16134" width="4.109375" style="66" customWidth="1"/>
    <col min="16135" max="16135" width="6.6640625" style="66" customWidth="1"/>
    <col min="16136" max="16136" width="12.88671875" style="66" customWidth="1"/>
    <col min="16137" max="16137" width="15.33203125" style="66" customWidth="1"/>
    <col min="16138" max="16384" width="9" style="66"/>
  </cols>
  <sheetData>
    <row r="1" spans="2:9" ht="23.25" customHeight="1">
      <c r="B1" s="187" t="s">
        <v>217</v>
      </c>
      <c r="C1" s="187"/>
      <c r="D1" s="187"/>
      <c r="E1" s="187"/>
      <c r="F1" s="187"/>
      <c r="G1" s="187"/>
      <c r="H1" s="187"/>
      <c r="I1" s="187"/>
    </row>
    <row r="2" spans="2:9" ht="10.5" customHeight="1" thickBot="1"/>
    <row r="3" spans="2:9" ht="25.5" customHeight="1" thickBot="1">
      <c r="B3" s="196" t="s">
        <v>227</v>
      </c>
      <c r="C3" s="197"/>
      <c r="D3" s="215" t="str">
        <f>IF(エントリー表!D4&lt;&gt;"",エントリー表!D4,"")</f>
        <v/>
      </c>
      <c r="E3" s="216"/>
      <c r="F3" s="216"/>
      <c r="G3" s="216"/>
      <c r="H3" s="216"/>
      <c r="I3" s="217"/>
    </row>
    <row r="4" spans="2:9" ht="25.5" customHeight="1" thickBot="1">
      <c r="B4" s="201" t="s">
        <v>218</v>
      </c>
      <c r="C4" s="201"/>
      <c r="D4" s="67"/>
      <c r="E4" s="67"/>
      <c r="F4" s="67"/>
      <c r="G4" s="67"/>
      <c r="H4" s="67"/>
      <c r="I4" s="68"/>
    </row>
    <row r="5" spans="2:9" ht="25.5" customHeight="1" thickBot="1">
      <c r="B5" s="188" t="s">
        <v>219</v>
      </c>
      <c r="C5" s="189"/>
      <c r="D5" s="189"/>
      <c r="E5" s="189"/>
      <c r="F5" s="189"/>
      <c r="G5" s="189"/>
      <c r="H5" s="190"/>
      <c r="I5" s="69" t="s">
        <v>37</v>
      </c>
    </row>
    <row r="6" spans="2:9" ht="25.5" customHeight="1" thickTop="1" thickBot="1">
      <c r="B6" s="191" t="s">
        <v>220</v>
      </c>
      <c r="C6" s="192"/>
      <c r="D6" s="191" t="s">
        <v>221</v>
      </c>
      <c r="E6" s="218"/>
      <c r="F6" s="191" t="s">
        <v>222</v>
      </c>
      <c r="G6" s="192"/>
      <c r="H6" s="193" t="s">
        <v>221</v>
      </c>
      <c r="I6" s="193"/>
    </row>
    <row r="7" spans="2:9" ht="25.5" customHeight="1">
      <c r="B7" s="202">
        <v>1</v>
      </c>
      <c r="C7" s="203"/>
      <c r="D7" s="70" t="s">
        <v>223</v>
      </c>
      <c r="E7" s="71"/>
      <c r="F7" s="202">
        <v>2</v>
      </c>
      <c r="G7" s="203"/>
      <c r="H7" s="72" t="s">
        <v>224</v>
      </c>
      <c r="I7" s="69"/>
    </row>
    <row r="8" spans="2:9" ht="25.5" customHeight="1" thickBot="1">
      <c r="B8" s="194">
        <v>3</v>
      </c>
      <c r="C8" s="195"/>
      <c r="D8" s="73" t="s">
        <v>225</v>
      </c>
      <c r="E8" s="74"/>
      <c r="F8" s="194">
        <v>4</v>
      </c>
      <c r="G8" s="195"/>
      <c r="H8" s="75" t="s">
        <v>226</v>
      </c>
      <c r="I8" s="76"/>
    </row>
    <row r="9" spans="2:9" ht="24.75" customHeight="1" thickTop="1" thickBot="1"/>
    <row r="10" spans="2:9" ht="25.5" customHeight="1" thickBot="1">
      <c r="B10" s="198" t="s">
        <v>219</v>
      </c>
      <c r="C10" s="199"/>
      <c r="D10" s="199"/>
      <c r="E10" s="199"/>
      <c r="F10" s="199"/>
      <c r="G10" s="199"/>
      <c r="H10" s="200"/>
      <c r="I10" s="77" t="s">
        <v>155</v>
      </c>
    </row>
    <row r="11" spans="2:9" ht="25.5" customHeight="1" thickTop="1" thickBot="1">
      <c r="B11" s="206" t="s">
        <v>220</v>
      </c>
      <c r="C11" s="207"/>
      <c r="D11" s="208" t="s">
        <v>221</v>
      </c>
      <c r="E11" s="208"/>
      <c r="F11" s="206" t="s">
        <v>222</v>
      </c>
      <c r="G11" s="207"/>
      <c r="H11" s="208" t="s">
        <v>221</v>
      </c>
      <c r="I11" s="208"/>
    </row>
    <row r="12" spans="2:9" ht="25.5" customHeight="1">
      <c r="B12" s="209">
        <v>1</v>
      </c>
      <c r="C12" s="210"/>
      <c r="D12" s="28"/>
      <c r="E12" s="91"/>
      <c r="F12" s="209">
        <v>2</v>
      </c>
      <c r="G12" s="210"/>
      <c r="H12" s="86"/>
      <c r="I12" s="93"/>
    </row>
    <row r="13" spans="2:9" ht="25.5" customHeight="1" thickBot="1">
      <c r="B13" s="204">
        <v>3</v>
      </c>
      <c r="C13" s="205"/>
      <c r="D13" s="29"/>
      <c r="E13" s="92"/>
      <c r="F13" s="204">
        <v>4</v>
      </c>
      <c r="G13" s="205"/>
      <c r="H13" s="87"/>
      <c r="I13" s="94"/>
    </row>
    <row r="14" spans="2:9" ht="24.75" customHeight="1" thickTop="1" thickBot="1"/>
    <row r="15" spans="2:9" ht="25.5" customHeight="1" thickBot="1">
      <c r="B15" s="198" t="s">
        <v>219</v>
      </c>
      <c r="C15" s="199"/>
      <c r="D15" s="199"/>
      <c r="E15" s="199"/>
      <c r="F15" s="199"/>
      <c r="G15" s="199"/>
      <c r="H15" s="200"/>
      <c r="I15" s="90" t="s">
        <v>260</v>
      </c>
    </row>
    <row r="16" spans="2:9" ht="25.5" customHeight="1" thickTop="1" thickBot="1">
      <c r="B16" s="206" t="s">
        <v>220</v>
      </c>
      <c r="C16" s="207"/>
      <c r="D16" s="208" t="s">
        <v>221</v>
      </c>
      <c r="E16" s="208"/>
      <c r="F16" s="206" t="s">
        <v>222</v>
      </c>
      <c r="G16" s="207"/>
      <c r="H16" s="208" t="s">
        <v>221</v>
      </c>
      <c r="I16" s="208"/>
    </row>
    <row r="17" spans="1:9" ht="25.5" customHeight="1">
      <c r="B17" s="209">
        <v>1</v>
      </c>
      <c r="C17" s="210"/>
      <c r="D17" s="88"/>
      <c r="E17" s="91"/>
      <c r="F17" s="209">
        <v>2</v>
      </c>
      <c r="G17" s="210"/>
      <c r="H17" s="84"/>
      <c r="I17" s="93"/>
    </row>
    <row r="18" spans="1:9" ht="25.5" customHeight="1" thickBot="1">
      <c r="B18" s="204">
        <v>3</v>
      </c>
      <c r="C18" s="205"/>
      <c r="D18" s="89"/>
      <c r="E18" s="92"/>
      <c r="F18" s="204">
        <v>4</v>
      </c>
      <c r="G18" s="205"/>
      <c r="H18" s="85"/>
      <c r="I18" s="94"/>
    </row>
    <row r="19" spans="1:9" ht="24.75" customHeight="1" thickTop="1" thickBot="1">
      <c r="B19" s="78"/>
      <c r="C19" s="78"/>
      <c r="D19" s="78"/>
      <c r="E19" s="78"/>
      <c r="F19" s="78"/>
      <c r="G19" s="78"/>
      <c r="H19" s="79"/>
      <c r="I19" s="79"/>
    </row>
    <row r="20" spans="1:9" ht="25.5" customHeight="1" thickBot="1">
      <c r="A20" s="80"/>
      <c r="B20" s="211" t="s">
        <v>228</v>
      </c>
      <c r="C20" s="212"/>
      <c r="D20" s="212"/>
      <c r="E20" s="212"/>
      <c r="F20" s="212"/>
      <c r="G20" s="212"/>
      <c r="H20" s="213"/>
      <c r="I20" s="77" t="s">
        <v>259</v>
      </c>
    </row>
    <row r="21" spans="1:9" ht="25.5" customHeight="1" thickTop="1" thickBot="1">
      <c r="B21" s="206" t="s">
        <v>220</v>
      </c>
      <c r="C21" s="207"/>
      <c r="D21" s="208" t="s">
        <v>221</v>
      </c>
      <c r="E21" s="208"/>
      <c r="F21" s="206" t="s">
        <v>222</v>
      </c>
      <c r="G21" s="207"/>
      <c r="H21" s="208" t="s">
        <v>221</v>
      </c>
      <c r="I21" s="208"/>
    </row>
    <row r="22" spans="1:9" ht="25.5" customHeight="1">
      <c r="B22" s="36">
        <v>1</v>
      </c>
      <c r="C22" s="38" t="s">
        <v>229</v>
      </c>
      <c r="D22" s="28"/>
      <c r="E22" s="95"/>
      <c r="F22" s="36">
        <v>2</v>
      </c>
      <c r="G22" s="38" t="s">
        <v>230</v>
      </c>
      <c r="H22" s="86"/>
      <c r="I22" s="93"/>
    </row>
    <row r="23" spans="1:9" ht="25.5" customHeight="1" thickBot="1">
      <c r="B23" s="81">
        <v>3</v>
      </c>
      <c r="C23" s="82" t="s">
        <v>232</v>
      </c>
      <c r="D23" s="29"/>
      <c r="E23" s="96"/>
      <c r="F23" s="81">
        <v>4</v>
      </c>
      <c r="G23" s="82" t="s">
        <v>233</v>
      </c>
      <c r="H23" s="87"/>
      <c r="I23" s="94"/>
    </row>
    <row r="24" spans="1:9" ht="24.75" customHeight="1" thickTop="1" thickBot="1">
      <c r="B24" s="78"/>
      <c r="C24" s="78"/>
      <c r="D24" s="78"/>
      <c r="E24" s="78"/>
      <c r="F24" s="78"/>
      <c r="G24" s="78"/>
      <c r="H24" s="79"/>
      <c r="I24" s="79"/>
    </row>
    <row r="25" spans="1:9" ht="25.5" customHeight="1" thickBot="1">
      <c r="A25" s="80"/>
      <c r="B25" s="211" t="s">
        <v>228</v>
      </c>
      <c r="C25" s="212"/>
      <c r="D25" s="212"/>
      <c r="E25" s="212"/>
      <c r="F25" s="212"/>
      <c r="G25" s="212"/>
      <c r="H25" s="213"/>
      <c r="I25" s="90" t="s">
        <v>260</v>
      </c>
    </row>
    <row r="26" spans="1:9" ht="25.5" customHeight="1" thickTop="1" thickBot="1">
      <c r="B26" s="206" t="s">
        <v>220</v>
      </c>
      <c r="C26" s="207"/>
      <c r="D26" s="208" t="s">
        <v>221</v>
      </c>
      <c r="E26" s="208"/>
      <c r="F26" s="206" t="s">
        <v>222</v>
      </c>
      <c r="G26" s="207"/>
      <c r="H26" s="208" t="s">
        <v>221</v>
      </c>
      <c r="I26" s="208"/>
    </row>
    <row r="27" spans="1:9" ht="25.5" customHeight="1">
      <c r="B27" s="36">
        <v>1</v>
      </c>
      <c r="C27" s="38" t="s">
        <v>229</v>
      </c>
      <c r="D27" s="88"/>
      <c r="E27" s="91"/>
      <c r="F27" s="36">
        <v>2</v>
      </c>
      <c r="G27" s="38" t="s">
        <v>230</v>
      </c>
      <c r="H27" s="84"/>
      <c r="I27" s="93"/>
    </row>
    <row r="28" spans="1:9" ht="25.5" customHeight="1" thickBot="1">
      <c r="B28" s="81">
        <v>3</v>
      </c>
      <c r="C28" s="82" t="s">
        <v>231</v>
      </c>
      <c r="D28" s="89"/>
      <c r="E28" s="92"/>
      <c r="F28" s="81">
        <v>4</v>
      </c>
      <c r="G28" s="82" t="s">
        <v>233</v>
      </c>
      <c r="H28" s="85"/>
      <c r="I28" s="94"/>
    </row>
    <row r="29" spans="1:9" ht="9.9" customHeight="1" thickTop="1">
      <c r="B29" s="37"/>
      <c r="C29" s="37"/>
      <c r="D29" s="37"/>
      <c r="E29" s="37"/>
      <c r="F29" s="37"/>
      <c r="G29" s="37"/>
      <c r="H29" s="83"/>
      <c r="I29" s="83"/>
    </row>
    <row r="30" spans="1:9">
      <c r="B30" s="214" t="s">
        <v>234</v>
      </c>
      <c r="C30" s="214"/>
      <c r="D30" s="214"/>
      <c r="E30" s="214"/>
      <c r="F30" s="214"/>
      <c r="G30" s="214"/>
      <c r="H30" s="214"/>
      <c r="I30" s="214"/>
    </row>
  </sheetData>
  <sheetProtection algorithmName="SHA-512" hashValue="IQJcSv4eL9QvdsJAg5tdGdsoevmMdlxOmDtyv8P9t3xgMCEBiilhwJkHzTD4W61jU6koIXJyv9yBkhCKV3b9fA==" saltValue="QPo6P1excrugG0D+sUPpYw==" spinCount="100000" sheet="1" formatCells="0" formatColumns="0" formatRows="0" insertColumns="0" insertRows="0" insertHyperlinks="0" deleteColumns="0" deleteRows="0" sort="0" autoFilter="0" pivotTables="0"/>
  <mergeCells count="42">
    <mergeCell ref="B30:I30"/>
    <mergeCell ref="D3:I3"/>
    <mergeCell ref="D6:E6"/>
    <mergeCell ref="D26:E26"/>
    <mergeCell ref="D21:E21"/>
    <mergeCell ref="D16:E16"/>
    <mergeCell ref="D11:E11"/>
    <mergeCell ref="B25:H25"/>
    <mergeCell ref="B26:C26"/>
    <mergeCell ref="F26:G26"/>
    <mergeCell ref="H26:I26"/>
    <mergeCell ref="B21:C21"/>
    <mergeCell ref="F21:G21"/>
    <mergeCell ref="H21:I21"/>
    <mergeCell ref="B18:C18"/>
    <mergeCell ref="F18:G18"/>
    <mergeCell ref="B20:H20"/>
    <mergeCell ref="B16:C16"/>
    <mergeCell ref="F16:G16"/>
    <mergeCell ref="H16:I16"/>
    <mergeCell ref="B17:C17"/>
    <mergeCell ref="F17:G17"/>
    <mergeCell ref="B13:C13"/>
    <mergeCell ref="F13:G13"/>
    <mergeCell ref="B15:H15"/>
    <mergeCell ref="B11:C11"/>
    <mergeCell ref="F11:G11"/>
    <mergeCell ref="H11:I11"/>
    <mergeCell ref="B12:C12"/>
    <mergeCell ref="F12:G12"/>
    <mergeCell ref="B8:C8"/>
    <mergeCell ref="F8:G8"/>
    <mergeCell ref="B3:C3"/>
    <mergeCell ref="B10:H10"/>
    <mergeCell ref="B4:C4"/>
    <mergeCell ref="B7:C7"/>
    <mergeCell ref="F7:G7"/>
    <mergeCell ref="B1:I1"/>
    <mergeCell ref="B5:H5"/>
    <mergeCell ref="B6:C6"/>
    <mergeCell ref="F6:G6"/>
    <mergeCell ref="H6:I6"/>
  </mergeCells>
  <phoneticPr fontId="3"/>
  <dataValidations count="1">
    <dataValidation type="list"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xr:uid="{00000000-0002-0000-0200-000000000000}">
      <formula1>"男,女"</formula1>
    </dataValidation>
  </dataValidations>
  <pageMargins left="0.74803149606299213" right="0.41"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K25"/>
  <sheetViews>
    <sheetView zoomScaleNormal="100" workbookViewId="0">
      <selection activeCell="O13" sqref="O13"/>
    </sheetView>
  </sheetViews>
  <sheetFormatPr defaultColWidth="9.6640625" defaultRowHeight="13.2"/>
  <cols>
    <col min="1" max="3" width="8.33203125" style="12" customWidth="1"/>
    <col min="4" max="4" width="8.88671875" style="12" customWidth="1"/>
    <col min="5" max="8" width="8.6640625" style="12" customWidth="1"/>
    <col min="9" max="10" width="8.33203125" style="12" customWidth="1"/>
    <col min="11" max="16384" width="9.6640625" style="12"/>
  </cols>
  <sheetData>
    <row r="1" spans="1:10" ht="28.5" customHeight="1">
      <c r="A1" s="226" t="s">
        <v>235</v>
      </c>
      <c r="B1" s="226"/>
      <c r="C1" s="226"/>
      <c r="D1" s="226"/>
      <c r="E1" s="226"/>
      <c r="F1" s="226"/>
      <c r="G1" s="226"/>
      <c r="H1" s="226"/>
      <c r="I1" s="226"/>
      <c r="J1" s="226"/>
    </row>
    <row r="2" spans="1:10" ht="18" customHeight="1" thickBot="1">
      <c r="A2" s="30"/>
      <c r="B2" s="30"/>
      <c r="C2" s="30"/>
      <c r="D2" s="30"/>
      <c r="E2" s="30"/>
      <c r="F2" s="48"/>
      <c r="G2" s="30"/>
      <c r="H2" s="30"/>
      <c r="I2" s="30"/>
      <c r="J2" s="30"/>
    </row>
    <row r="3" spans="1:10" ht="27" customHeight="1" thickTop="1" thickBot="1">
      <c r="A3" s="30"/>
      <c r="B3" s="30"/>
      <c r="C3" s="227" t="str">
        <f>IF(エントリー表!D4&lt;&gt;"",エントリー表!D4,"")</f>
        <v/>
      </c>
      <c r="D3" s="228"/>
      <c r="E3" s="228"/>
      <c r="F3" s="228"/>
      <c r="G3" s="228"/>
      <c r="H3" s="229"/>
      <c r="I3" s="49"/>
      <c r="J3" s="50"/>
    </row>
    <row r="4" spans="1:10" ht="27" customHeight="1" thickTop="1">
      <c r="A4" s="30"/>
      <c r="B4" s="30"/>
      <c r="C4" s="30"/>
      <c r="D4" s="30"/>
      <c r="E4" s="30"/>
      <c r="F4" s="30"/>
      <c r="G4" s="30"/>
      <c r="H4" s="30"/>
      <c r="I4" s="30"/>
      <c r="J4" s="30"/>
    </row>
    <row r="5" spans="1:10" ht="27" customHeight="1" thickBot="1">
      <c r="A5" s="230" t="s">
        <v>256</v>
      </c>
      <c r="B5" s="230"/>
      <c r="C5" s="230"/>
      <c r="D5" s="230"/>
      <c r="E5" s="230"/>
      <c r="F5" s="230"/>
      <c r="G5" s="230"/>
      <c r="H5" s="230"/>
      <c r="I5" s="230"/>
      <c r="J5" s="51"/>
    </row>
    <row r="6" spans="1:10" ht="30" customHeight="1">
      <c r="A6" s="231" t="s">
        <v>236</v>
      </c>
      <c r="B6" s="232"/>
      <c r="C6" s="232"/>
      <c r="D6" s="233"/>
      <c r="E6" s="231" t="s">
        <v>237</v>
      </c>
      <c r="F6" s="232"/>
      <c r="G6" s="232"/>
      <c r="H6" s="233"/>
      <c r="I6" s="234" t="s">
        <v>250</v>
      </c>
      <c r="J6" s="236" t="s">
        <v>238</v>
      </c>
    </row>
    <row r="7" spans="1:10" ht="30" customHeight="1">
      <c r="A7" s="31" t="s">
        <v>239</v>
      </c>
      <c r="B7" s="43" t="s">
        <v>240</v>
      </c>
      <c r="C7" s="43" t="s">
        <v>241</v>
      </c>
      <c r="D7" s="32" t="s">
        <v>242</v>
      </c>
      <c r="E7" s="31" t="s">
        <v>239</v>
      </c>
      <c r="F7" s="33" t="s">
        <v>240</v>
      </c>
      <c r="G7" s="33" t="s">
        <v>241</v>
      </c>
      <c r="H7" s="32" t="s">
        <v>242</v>
      </c>
      <c r="I7" s="235"/>
      <c r="J7" s="237"/>
    </row>
    <row r="8" spans="1:10" ht="30" customHeight="1" thickBot="1">
      <c r="A8" s="46"/>
      <c r="B8" s="47"/>
      <c r="C8" s="47"/>
      <c r="D8" s="34">
        <f>SUM(A8:C8)</f>
        <v>0</v>
      </c>
      <c r="E8" s="46"/>
      <c r="F8" s="47"/>
      <c r="G8" s="53"/>
      <c r="H8" s="34">
        <f>SUM(E8:G8)</f>
        <v>0</v>
      </c>
      <c r="I8" s="54"/>
      <c r="J8" s="35">
        <f>D8+H8+I8</f>
        <v>0</v>
      </c>
    </row>
    <row r="9" spans="1:10" ht="27" customHeight="1">
      <c r="A9" s="30"/>
      <c r="B9" s="30"/>
      <c r="C9" s="30"/>
      <c r="D9" s="30"/>
      <c r="E9" s="30"/>
      <c r="F9" s="30"/>
      <c r="G9" s="30"/>
      <c r="H9" s="30"/>
      <c r="I9" s="30"/>
      <c r="J9" s="30"/>
    </row>
    <row r="10" spans="1:10" ht="27" customHeight="1">
      <c r="A10" s="30"/>
      <c r="B10" s="30"/>
      <c r="C10" s="30"/>
      <c r="D10" s="30"/>
      <c r="E10" s="30"/>
      <c r="F10" s="30"/>
      <c r="G10" s="30"/>
      <c r="H10" s="30"/>
      <c r="I10" s="30"/>
      <c r="J10" s="30"/>
    </row>
    <row r="11" spans="1:10" ht="27" customHeight="1">
      <c r="A11" s="30"/>
      <c r="B11" s="30"/>
      <c r="C11" s="30"/>
      <c r="D11" s="30"/>
      <c r="E11" s="238"/>
      <c r="F11" s="238"/>
      <c r="G11" s="238"/>
      <c r="H11" s="238"/>
      <c r="I11" s="238"/>
      <c r="J11" s="30"/>
    </row>
    <row r="12" spans="1:10" ht="27" customHeight="1" thickBot="1">
      <c r="A12" s="239" t="s">
        <v>257</v>
      </c>
      <c r="B12" s="239"/>
      <c r="C12" s="239"/>
      <c r="D12" s="239"/>
      <c r="E12" s="239"/>
      <c r="F12" s="239"/>
      <c r="G12" s="239"/>
      <c r="H12" s="239"/>
      <c r="I12" s="239"/>
      <c r="J12" s="239"/>
    </row>
    <row r="13" spans="1:10" ht="30" customHeight="1">
      <c r="A13" s="240"/>
      <c r="B13" s="241"/>
      <c r="C13" s="241"/>
      <c r="D13" s="242"/>
      <c r="E13" s="209" t="s">
        <v>236</v>
      </c>
      <c r="F13" s="246"/>
      <c r="G13" s="246"/>
      <c r="H13" s="209" t="s">
        <v>237</v>
      </c>
      <c r="I13" s="246"/>
      <c r="J13" s="247"/>
    </row>
    <row r="14" spans="1:10" ht="30" customHeight="1" thickBot="1">
      <c r="A14" s="243"/>
      <c r="B14" s="244"/>
      <c r="C14" s="244"/>
      <c r="D14" s="245"/>
      <c r="E14" s="39" t="s">
        <v>243</v>
      </c>
      <c r="F14" s="40" t="s">
        <v>244</v>
      </c>
      <c r="G14" s="44" t="s">
        <v>245</v>
      </c>
      <c r="H14" s="39" t="s">
        <v>243</v>
      </c>
      <c r="I14" s="40" t="s">
        <v>244</v>
      </c>
      <c r="J14" s="34" t="s">
        <v>245</v>
      </c>
    </row>
    <row r="15" spans="1:10" ht="30" customHeight="1">
      <c r="A15" s="219" t="s">
        <v>49</v>
      </c>
      <c r="B15" s="220"/>
      <c r="C15" s="223" t="s">
        <v>252</v>
      </c>
      <c r="D15" s="210"/>
      <c r="E15" s="55"/>
      <c r="F15" s="56"/>
      <c r="G15" s="41"/>
      <c r="H15" s="55"/>
      <c r="I15" s="56"/>
      <c r="J15" s="42"/>
    </row>
    <row r="16" spans="1:10" ht="30" customHeight="1">
      <c r="A16" s="221"/>
      <c r="B16" s="222"/>
      <c r="C16" s="224" t="s">
        <v>246</v>
      </c>
      <c r="D16" s="225"/>
      <c r="E16" s="57"/>
      <c r="F16" s="58"/>
      <c r="G16" s="61"/>
      <c r="H16" s="57"/>
      <c r="I16" s="58"/>
      <c r="J16" s="63"/>
    </row>
    <row r="17" spans="1:11" ht="30" customHeight="1">
      <c r="A17" s="248" t="s">
        <v>247</v>
      </c>
      <c r="B17" s="249"/>
      <c r="C17" s="224" t="s">
        <v>246</v>
      </c>
      <c r="D17" s="225"/>
      <c r="E17" s="57"/>
      <c r="F17" s="58"/>
      <c r="G17" s="61"/>
      <c r="H17" s="57"/>
      <c r="I17" s="58"/>
      <c r="J17" s="63"/>
    </row>
    <row r="18" spans="1:11" ht="30" customHeight="1">
      <c r="A18" s="248" t="s">
        <v>172</v>
      </c>
      <c r="B18" s="249"/>
      <c r="C18" s="224" t="s">
        <v>253</v>
      </c>
      <c r="D18" s="225"/>
      <c r="E18" s="57"/>
      <c r="F18" s="58"/>
      <c r="G18" s="61"/>
      <c r="H18" s="57"/>
      <c r="I18" s="58"/>
      <c r="J18" s="63"/>
    </row>
    <row r="19" spans="1:11" ht="30" customHeight="1" thickBot="1">
      <c r="A19" s="250" t="s">
        <v>248</v>
      </c>
      <c r="B19" s="251"/>
      <c r="C19" s="252" t="s">
        <v>246</v>
      </c>
      <c r="D19" s="253"/>
      <c r="E19" s="46"/>
      <c r="F19" s="53"/>
      <c r="G19" s="47"/>
      <c r="H19" s="46"/>
      <c r="I19" s="53"/>
      <c r="J19" s="64"/>
    </row>
    <row r="20" spans="1:11" ht="30" customHeight="1" thickBot="1">
      <c r="A20" s="259" t="s">
        <v>249</v>
      </c>
      <c r="B20" s="260"/>
      <c r="C20" s="260"/>
      <c r="D20" s="260"/>
      <c r="E20" s="59"/>
      <c r="F20" s="60"/>
      <c r="G20" s="62"/>
      <c r="H20" s="59"/>
      <c r="I20" s="60"/>
      <c r="J20" s="65"/>
    </row>
    <row r="21" spans="1:11" customFormat="1" ht="30" customHeight="1" thickBot="1">
      <c r="A21" s="259" t="s">
        <v>250</v>
      </c>
      <c r="B21" s="260"/>
      <c r="C21" s="260"/>
      <c r="D21" s="261"/>
      <c r="E21" s="59"/>
      <c r="F21" s="60"/>
      <c r="G21" s="62"/>
      <c r="H21" s="59"/>
      <c r="I21" s="60"/>
      <c r="J21" s="65"/>
      <c r="K21" s="52"/>
    </row>
    <row r="22" spans="1:11" ht="30" customHeight="1" thickBot="1">
      <c r="A22" s="262" t="s">
        <v>251</v>
      </c>
      <c r="B22" s="263"/>
      <c r="C22" s="263"/>
      <c r="D22" s="263"/>
      <c r="E22" s="264">
        <f>SUM(E20:G21)</f>
        <v>0</v>
      </c>
      <c r="F22" s="265"/>
      <c r="G22" s="266"/>
      <c r="H22" s="264">
        <f>SUM(H20:J21)</f>
        <v>0</v>
      </c>
      <c r="I22" s="265"/>
      <c r="J22" s="267"/>
    </row>
    <row r="23" spans="1:11" ht="19.5" customHeight="1" thickBot="1">
      <c r="A23" s="45"/>
      <c r="B23" s="45"/>
      <c r="C23" s="45"/>
      <c r="D23" s="45"/>
      <c r="E23" s="45"/>
      <c r="F23" s="45"/>
      <c r="G23" s="45"/>
      <c r="H23" s="45"/>
      <c r="I23" s="45"/>
      <c r="J23" s="45"/>
    </row>
    <row r="24" spans="1:11" ht="30" customHeight="1" thickBot="1">
      <c r="A24" s="254" t="s">
        <v>254</v>
      </c>
      <c r="B24" s="255"/>
      <c r="C24" s="255"/>
      <c r="D24" s="255"/>
      <c r="E24" s="256"/>
      <c r="F24" s="257"/>
      <c r="G24" s="258"/>
      <c r="H24" s="256"/>
      <c r="I24" s="257"/>
      <c r="J24" s="258"/>
    </row>
    <row r="25" spans="1:11" ht="30" customHeight="1" thickBot="1">
      <c r="A25" s="254" t="s">
        <v>255</v>
      </c>
      <c r="B25" s="255"/>
      <c r="C25" s="255"/>
      <c r="D25" s="255"/>
      <c r="E25" s="256"/>
      <c r="F25" s="257"/>
      <c r="G25" s="258"/>
      <c r="H25" s="256"/>
      <c r="I25" s="257"/>
      <c r="J25" s="258"/>
    </row>
  </sheetData>
  <sheetProtection password="D0CD" sheet="1" formatCells="0" formatColumns="0" formatRows="0" insertColumns="0" insertRows="0" insertHyperlinks="0" deleteColumns="0" deleteRows="0" sort="0" autoFilter="0" pivotTables="0"/>
  <mergeCells count="32">
    <mergeCell ref="A25:D25"/>
    <mergeCell ref="E25:G25"/>
    <mergeCell ref="H25:J25"/>
    <mergeCell ref="A20:D20"/>
    <mergeCell ref="A21:D21"/>
    <mergeCell ref="A22:D22"/>
    <mergeCell ref="E22:G22"/>
    <mergeCell ref="H22:J22"/>
    <mergeCell ref="A24:D24"/>
    <mergeCell ref="E24:G24"/>
    <mergeCell ref="H24:J24"/>
    <mergeCell ref="A17:B17"/>
    <mergeCell ref="C17:D17"/>
    <mergeCell ref="A18:B18"/>
    <mergeCell ref="C18:D18"/>
    <mergeCell ref="A19:B19"/>
    <mergeCell ref="C19:D19"/>
    <mergeCell ref="A15:B16"/>
    <mergeCell ref="C15:D15"/>
    <mergeCell ref="C16:D16"/>
    <mergeCell ref="A1:J1"/>
    <mergeCell ref="C3:H3"/>
    <mergeCell ref="A5:I5"/>
    <mergeCell ref="A6:D6"/>
    <mergeCell ref="E6:H6"/>
    <mergeCell ref="I6:I7"/>
    <mergeCell ref="J6:J7"/>
    <mergeCell ref="E11:I11"/>
    <mergeCell ref="A12:J12"/>
    <mergeCell ref="A13:D14"/>
    <mergeCell ref="E13:G13"/>
    <mergeCell ref="H13:J13"/>
  </mergeCells>
  <phoneticPr fontId="3"/>
  <pageMargins left="0.90625" right="0.4687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3:B7"/>
  <sheetViews>
    <sheetView workbookViewId="0">
      <selection activeCell="O13" sqref="O13"/>
    </sheetView>
  </sheetViews>
  <sheetFormatPr defaultColWidth="8.88671875" defaultRowHeight="13.2"/>
  <sheetData>
    <row r="3" spans="2:2" ht="41.4">
      <c r="B3" s="20" t="s">
        <v>200</v>
      </c>
    </row>
    <row r="4" spans="2:2" ht="41.4">
      <c r="B4" s="20" t="s">
        <v>201</v>
      </c>
    </row>
    <row r="5" spans="2:2" ht="41.4">
      <c r="B5" s="20" t="s">
        <v>258</v>
      </c>
    </row>
    <row r="6" spans="2:2" ht="41.4">
      <c r="B6" s="20" t="s">
        <v>202</v>
      </c>
    </row>
    <row r="7" spans="2:2" ht="41.4">
      <c r="B7" s="20" t="s">
        <v>199</v>
      </c>
    </row>
  </sheetData>
  <sheetProtection password="D0CD" sheet="1" formatCells="0" formatColumns="0" formatRows="0" insertColumns="0" insertRows="0" insertHyperlinks="0" deleteColumns="0" deleteRows="0" sort="0" autoFilter="0" pivotTables="0"/>
  <phoneticPr fontId="3"/>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46"/>
  <sheetViews>
    <sheetView zoomScale="115" workbookViewId="0">
      <selection activeCell="K22" sqref="K22"/>
    </sheetView>
  </sheetViews>
  <sheetFormatPr defaultColWidth="8.88671875" defaultRowHeight="12"/>
  <cols>
    <col min="1" max="1" width="10" style="7" customWidth="1"/>
    <col min="2" max="2" width="16.109375" style="7" customWidth="1"/>
    <col min="3" max="3" width="7.33203125" style="7" bestFit="1" customWidth="1"/>
    <col min="4" max="4" width="13.33203125" style="7" bestFit="1" customWidth="1"/>
    <col min="5" max="5" width="10.6640625" style="7" bestFit="1" customWidth="1"/>
    <col min="6" max="6" width="11.33203125" style="7" bestFit="1" customWidth="1"/>
    <col min="7" max="7" width="7.77734375" style="7" bestFit="1" customWidth="1"/>
    <col min="8" max="8" width="7.33203125" style="7" bestFit="1" customWidth="1"/>
    <col min="9" max="9" width="7" style="7" customWidth="1"/>
    <col min="10" max="10" width="15.109375" style="7" customWidth="1"/>
    <col min="11" max="11" width="11.33203125" style="7" customWidth="1"/>
    <col min="12" max="12" width="13.88671875" style="7" customWidth="1"/>
    <col min="13" max="13" width="11.33203125" style="7" bestFit="1" customWidth="1"/>
    <col min="14" max="14" width="13.88671875" style="7" bestFit="1" customWidth="1"/>
    <col min="15" max="15" width="11.33203125" style="7" customWidth="1"/>
    <col min="16" max="16" width="13.88671875" style="7" customWidth="1"/>
    <col min="17" max="17" width="11.33203125" style="7" bestFit="1" customWidth="1"/>
    <col min="18" max="18" width="9.6640625" style="7" bestFit="1" customWidth="1"/>
    <col min="19" max="19" width="13" style="7" bestFit="1" customWidth="1"/>
    <col min="20" max="20" width="9.6640625" style="7" bestFit="1" customWidth="1"/>
    <col min="21" max="21" width="13" style="7" bestFit="1" customWidth="1"/>
    <col min="22" max="22" width="9.6640625" style="7" customWidth="1"/>
    <col min="23" max="23" width="13" style="7" customWidth="1"/>
    <col min="24" max="24" width="9.6640625" style="7" customWidth="1"/>
    <col min="25" max="25" width="13" style="7" customWidth="1"/>
    <col min="26" max="26" width="9.6640625" style="7" customWidth="1"/>
    <col min="27" max="27" width="13" style="7" customWidth="1"/>
    <col min="28" max="28" width="9.6640625" style="7" customWidth="1"/>
    <col min="29" max="29" width="13" style="7" customWidth="1"/>
    <col min="30" max="30" width="9.6640625" style="7" customWidth="1"/>
    <col min="31" max="31" width="13" style="7" customWidth="1"/>
    <col min="32" max="32" width="9.6640625" style="7" customWidth="1"/>
    <col min="33" max="33" width="13" style="7" customWidth="1"/>
    <col min="34" max="34" width="9.6640625" style="7" customWidth="1"/>
    <col min="35" max="35" width="13" style="7" customWidth="1"/>
    <col min="36" max="36" width="10.6640625" style="7" customWidth="1"/>
    <col min="37" max="37" width="14.109375" style="7" customWidth="1"/>
    <col min="38" max="16384" width="8.88671875" style="7"/>
  </cols>
  <sheetData>
    <row r="1" spans="1:37" s="9" customFormat="1">
      <c r="A1" s="6" t="s">
        <v>0</v>
      </c>
      <c r="B1" s="7" t="s">
        <v>1</v>
      </c>
      <c r="C1" s="6" t="s">
        <v>2</v>
      </c>
      <c r="D1" s="6" t="s">
        <v>3</v>
      </c>
      <c r="E1" s="6" t="s">
        <v>4</v>
      </c>
      <c r="F1" s="6" t="s">
        <v>5</v>
      </c>
      <c r="G1" s="6" t="s">
        <v>6</v>
      </c>
      <c r="H1" s="6" t="s">
        <v>7</v>
      </c>
      <c r="I1" s="7" t="s">
        <v>8</v>
      </c>
      <c r="J1" s="7" t="s">
        <v>9</v>
      </c>
      <c r="K1" s="8" t="s">
        <v>10</v>
      </c>
      <c r="L1" s="8" t="s">
        <v>11</v>
      </c>
      <c r="M1" s="7" t="s">
        <v>12</v>
      </c>
      <c r="N1" s="7" t="s">
        <v>13</v>
      </c>
      <c r="O1" s="7" t="s">
        <v>14</v>
      </c>
      <c r="P1" s="7" t="s">
        <v>15</v>
      </c>
      <c r="Q1" s="6" t="s">
        <v>16</v>
      </c>
      <c r="R1" s="6" t="s">
        <v>17</v>
      </c>
      <c r="S1" s="6" t="s">
        <v>18</v>
      </c>
      <c r="T1" s="7" t="s">
        <v>19</v>
      </c>
      <c r="U1" s="7" t="s">
        <v>20</v>
      </c>
      <c r="V1" s="9" t="s">
        <v>21</v>
      </c>
      <c r="W1" s="9" t="s">
        <v>22</v>
      </c>
      <c r="X1" s="9" t="s">
        <v>23</v>
      </c>
      <c r="Y1" s="9" t="s">
        <v>24</v>
      </c>
      <c r="Z1" s="9" t="s">
        <v>25</v>
      </c>
      <c r="AA1" s="9" t="s">
        <v>26</v>
      </c>
      <c r="AB1" s="9" t="s">
        <v>27</v>
      </c>
      <c r="AC1" s="9" t="s">
        <v>28</v>
      </c>
      <c r="AD1" s="9" t="s">
        <v>29</v>
      </c>
      <c r="AE1" s="9" t="s">
        <v>30</v>
      </c>
      <c r="AF1" s="9" t="s">
        <v>31</v>
      </c>
      <c r="AG1" s="9" t="s">
        <v>32</v>
      </c>
      <c r="AH1" s="9" t="s">
        <v>33</v>
      </c>
      <c r="AI1" s="9" t="s">
        <v>34</v>
      </c>
      <c r="AJ1" s="9" t="s">
        <v>35</v>
      </c>
      <c r="AK1" s="9" t="s">
        <v>36</v>
      </c>
    </row>
    <row r="2" spans="1:37" s="9" customFormat="1">
      <c r="A2" s="7" t="str">
        <f>IF(エントリー表!C12&lt;&gt;"",エントリー表!B12,"")</f>
        <v/>
      </c>
      <c r="B2" s="7"/>
      <c r="C2" s="17" t="str">
        <f>エントリー表!AD12</f>
        <v/>
      </c>
      <c r="D2" s="7" t="str">
        <f>IF(エントリー表!C12&lt;&gt;"",エントリー表!C12,"")</f>
        <v/>
      </c>
      <c r="E2" s="7" t="str">
        <f>IF(エントリー表!D12&lt;&gt;"",ASC(エントリー表!D12),"")</f>
        <v/>
      </c>
      <c r="F2" s="7" t="str">
        <f>IF(エントリー表!C12="","",エントリー表!F12)</f>
        <v/>
      </c>
      <c r="G2" s="10" t="str">
        <f>IF(エントリー表!AC12="","",1)</f>
        <v/>
      </c>
      <c r="H2" s="7" t="str">
        <f>IF(エントリー表!G12="","",エントリー表!G12)</f>
        <v/>
      </c>
      <c r="I2" s="7" t="str">
        <f>IF(エントリー表!AC12="","",VLOOKUP(エントリー表!AC12,年齢テーブル,3))</f>
        <v/>
      </c>
      <c r="J2" s="7"/>
      <c r="K2" s="7" t="str">
        <f t="shared" ref="K2:K41" si="0">IF(OR(D2="",所属名=""),"",所属名)</f>
        <v/>
      </c>
      <c r="L2" s="7" t="str">
        <f t="shared" ref="L2:L41" si="1">IF(D2="","",所属カナ)</f>
        <v/>
      </c>
      <c r="M2" s="7"/>
      <c r="N2" s="7"/>
      <c r="O2" s="7"/>
      <c r="P2" s="7"/>
      <c r="Q2" s="7" t="str">
        <f>IF(D2&lt;&gt;"",1,"")</f>
        <v/>
      </c>
      <c r="R2" s="7" t="str">
        <f>IF(エントリー表!AJ12="","",エントリー表!AJ12)</f>
        <v/>
      </c>
      <c r="S2" s="7" t="str">
        <f>IF(エントリー表!AK12="","",エントリー表!AK12)</f>
        <v/>
      </c>
      <c r="T2" s="7"/>
      <c r="U2" s="7"/>
    </row>
    <row r="3" spans="1:37" s="9" customFormat="1">
      <c r="A3" s="7" t="str">
        <f>IF(エントリー表!C13&lt;&gt;"",エントリー表!B13,"")</f>
        <v/>
      </c>
      <c r="B3" s="7"/>
      <c r="C3" s="17" t="str">
        <f>エントリー表!AD13</f>
        <v/>
      </c>
      <c r="D3" s="7" t="str">
        <f>IF(エントリー表!C13&lt;&gt;"",エントリー表!C13,"")</f>
        <v/>
      </c>
      <c r="E3" s="7" t="str">
        <f>IF(エントリー表!D13&lt;&gt;"",ASC(エントリー表!D13),"")</f>
        <v/>
      </c>
      <c r="F3" s="7" t="str">
        <f>IF(エントリー表!C13="","",エントリー表!F13)</f>
        <v/>
      </c>
      <c r="G3" s="10" t="str">
        <f>IF(エントリー表!AC13="","",1)</f>
        <v/>
      </c>
      <c r="H3" s="7" t="str">
        <f>IF(エントリー表!G13="","",エントリー表!G13)</f>
        <v/>
      </c>
      <c r="I3" s="7" t="str">
        <f>IF(エントリー表!AC13="","",VLOOKUP(エントリー表!AC13,年齢テーブル,3))</f>
        <v/>
      </c>
      <c r="J3" s="7"/>
      <c r="K3" s="7" t="str">
        <f t="shared" si="0"/>
        <v/>
      </c>
      <c r="L3" s="7" t="str">
        <f t="shared" si="1"/>
        <v/>
      </c>
      <c r="M3" s="7"/>
      <c r="N3" s="7"/>
      <c r="O3" s="7"/>
      <c r="P3" s="7"/>
      <c r="Q3" s="7" t="str">
        <f t="shared" ref="Q3:Q41" si="2">IF(D3&lt;&gt;"",1,"")</f>
        <v/>
      </c>
      <c r="R3" s="7" t="str">
        <f>IF(エントリー表!AJ13="","",エントリー表!AJ13)</f>
        <v/>
      </c>
      <c r="S3" s="7" t="str">
        <f>IF(エントリー表!AK13="","",エントリー表!AK13)</f>
        <v/>
      </c>
      <c r="T3" s="7"/>
      <c r="U3" s="7"/>
    </row>
    <row r="4" spans="1:37" s="9" customFormat="1">
      <c r="A4" s="7" t="str">
        <f>IF(エントリー表!C14&lt;&gt;"",エントリー表!B14,"")</f>
        <v/>
      </c>
      <c r="B4" s="7"/>
      <c r="C4" s="17" t="str">
        <f>エントリー表!AD14</f>
        <v/>
      </c>
      <c r="D4" s="7" t="str">
        <f>IF(エントリー表!C14&lt;&gt;"",エントリー表!C14,"")</f>
        <v/>
      </c>
      <c r="E4" s="7" t="str">
        <f>IF(エントリー表!D14&lt;&gt;"",ASC(エントリー表!D14),"")</f>
        <v/>
      </c>
      <c r="F4" s="7" t="str">
        <f>IF(エントリー表!C14="","",エントリー表!F14)</f>
        <v/>
      </c>
      <c r="G4" s="10" t="str">
        <f>IF(エントリー表!AC14="","",1)</f>
        <v/>
      </c>
      <c r="H4" s="7" t="str">
        <f>IF(エントリー表!G14="","",エントリー表!G14)</f>
        <v/>
      </c>
      <c r="I4" s="7" t="str">
        <f>IF(エントリー表!AC14="","",VLOOKUP(エントリー表!AC14,年齢テーブル,3))</f>
        <v/>
      </c>
      <c r="J4" s="7"/>
      <c r="K4" s="7" t="str">
        <f t="shared" si="0"/>
        <v/>
      </c>
      <c r="L4" s="7" t="str">
        <f t="shared" si="1"/>
        <v/>
      </c>
      <c r="M4" s="7"/>
      <c r="N4" s="7"/>
      <c r="O4" s="7"/>
      <c r="P4" s="7"/>
      <c r="Q4" s="7" t="str">
        <f t="shared" si="2"/>
        <v/>
      </c>
      <c r="R4" s="7" t="str">
        <f>IF(エントリー表!AJ14="","",エントリー表!AJ14)</f>
        <v/>
      </c>
      <c r="S4" s="7" t="str">
        <f>IF(エントリー表!AK14="","",エントリー表!AK14)</f>
        <v/>
      </c>
      <c r="T4" s="7"/>
      <c r="U4" s="7"/>
    </row>
    <row r="5" spans="1:37" s="9" customFormat="1">
      <c r="A5" s="7" t="str">
        <f>IF(エントリー表!C15&lt;&gt;"",エントリー表!B15,"")</f>
        <v/>
      </c>
      <c r="B5" s="7"/>
      <c r="C5" s="17" t="str">
        <f>エントリー表!AD15</f>
        <v/>
      </c>
      <c r="D5" s="7" t="str">
        <f>IF(エントリー表!C15&lt;&gt;"",エントリー表!C15,"")</f>
        <v/>
      </c>
      <c r="E5" s="7" t="str">
        <f>IF(エントリー表!D15&lt;&gt;"",ASC(エントリー表!D15),"")</f>
        <v/>
      </c>
      <c r="F5" s="7" t="str">
        <f>IF(エントリー表!C15="","",エントリー表!F15)</f>
        <v/>
      </c>
      <c r="G5" s="10" t="str">
        <f>IF(エントリー表!AC15="","",1)</f>
        <v/>
      </c>
      <c r="H5" s="7" t="str">
        <f>IF(エントリー表!G15="","",エントリー表!G15)</f>
        <v/>
      </c>
      <c r="I5" s="7" t="str">
        <f>IF(エントリー表!AC15="","",VLOOKUP(エントリー表!AC15,年齢テーブル,3))</f>
        <v/>
      </c>
      <c r="J5" s="7"/>
      <c r="K5" s="7" t="str">
        <f t="shared" si="0"/>
        <v/>
      </c>
      <c r="L5" s="7" t="str">
        <f t="shared" si="1"/>
        <v/>
      </c>
      <c r="M5" s="7"/>
      <c r="N5" s="7"/>
      <c r="O5" s="7"/>
      <c r="P5" s="7"/>
      <c r="Q5" s="7" t="str">
        <f t="shared" si="2"/>
        <v/>
      </c>
      <c r="R5" s="7" t="str">
        <f>IF(エントリー表!AJ15="","",エントリー表!AJ15)</f>
        <v/>
      </c>
      <c r="S5" s="7" t="str">
        <f>IF(エントリー表!AK15="","",エントリー表!AK15)</f>
        <v/>
      </c>
      <c r="T5" s="7"/>
      <c r="U5" s="7"/>
    </row>
    <row r="6" spans="1:37" s="9" customFormat="1">
      <c r="A6" s="7" t="str">
        <f>IF(エントリー表!C16&lt;&gt;"",エントリー表!B16,"")</f>
        <v/>
      </c>
      <c r="B6" s="7"/>
      <c r="C6" s="17" t="str">
        <f>エントリー表!AD16</f>
        <v/>
      </c>
      <c r="D6" s="7" t="str">
        <f>IF(エントリー表!C16&lt;&gt;"",エントリー表!C16,"")</f>
        <v/>
      </c>
      <c r="E6" s="7" t="str">
        <f>IF(エントリー表!D16&lt;&gt;"",ASC(エントリー表!D16),"")</f>
        <v/>
      </c>
      <c r="F6" s="7" t="str">
        <f>IF(エントリー表!C16="","",エントリー表!F16)</f>
        <v/>
      </c>
      <c r="G6" s="10" t="str">
        <f>IF(エントリー表!AC16="","",1)</f>
        <v/>
      </c>
      <c r="H6" s="7" t="str">
        <f>IF(エントリー表!G16="","",エントリー表!G16)</f>
        <v/>
      </c>
      <c r="I6" s="7" t="str">
        <f>IF(エントリー表!AC16="","",VLOOKUP(エントリー表!AC16,年齢テーブル,3))</f>
        <v/>
      </c>
      <c r="J6" s="7"/>
      <c r="K6" s="7" t="str">
        <f t="shared" si="0"/>
        <v/>
      </c>
      <c r="L6" s="7" t="str">
        <f t="shared" si="1"/>
        <v/>
      </c>
      <c r="M6" s="7"/>
      <c r="N6" s="7"/>
      <c r="O6" s="7"/>
      <c r="P6" s="7"/>
      <c r="Q6" s="7" t="str">
        <f t="shared" si="2"/>
        <v/>
      </c>
      <c r="R6" s="7" t="str">
        <f>IF(エントリー表!AJ16="","",エントリー表!AJ16)</f>
        <v/>
      </c>
      <c r="S6" s="7" t="str">
        <f>IF(エントリー表!AK16="","",エントリー表!AK16)</f>
        <v/>
      </c>
      <c r="T6" s="7"/>
      <c r="U6" s="7"/>
    </row>
    <row r="7" spans="1:37" s="9" customFormat="1">
      <c r="A7" s="7" t="str">
        <f>IF(エントリー表!C17&lt;&gt;"",エントリー表!B17,"")</f>
        <v/>
      </c>
      <c r="B7" s="7"/>
      <c r="C7" s="17" t="str">
        <f>エントリー表!AD17</f>
        <v/>
      </c>
      <c r="D7" s="7" t="str">
        <f>IF(エントリー表!C17&lt;&gt;"",エントリー表!C17,"")</f>
        <v/>
      </c>
      <c r="E7" s="7" t="str">
        <f>IF(エントリー表!D17&lt;&gt;"",ASC(エントリー表!D17),"")</f>
        <v/>
      </c>
      <c r="F7" s="7" t="str">
        <f>IF(エントリー表!C17="","",エントリー表!F17)</f>
        <v/>
      </c>
      <c r="G7" s="10" t="str">
        <f>IF(エントリー表!AC17="","",1)</f>
        <v/>
      </c>
      <c r="H7" s="7" t="str">
        <f>IF(エントリー表!G17="","",エントリー表!G17)</f>
        <v/>
      </c>
      <c r="I7" s="7" t="str">
        <f>IF(エントリー表!AC17="","",VLOOKUP(エントリー表!AC17,年齢テーブル,3))</f>
        <v/>
      </c>
      <c r="J7" s="7"/>
      <c r="K7" s="7" t="str">
        <f t="shared" si="0"/>
        <v/>
      </c>
      <c r="L7" s="7" t="str">
        <f t="shared" si="1"/>
        <v/>
      </c>
      <c r="M7" s="7"/>
      <c r="N7" s="7"/>
      <c r="O7" s="7"/>
      <c r="P7" s="7"/>
      <c r="Q7" s="7" t="str">
        <f t="shared" si="2"/>
        <v/>
      </c>
      <c r="R7" s="7" t="str">
        <f>IF(エントリー表!AJ17="","",エントリー表!AJ17)</f>
        <v/>
      </c>
      <c r="S7" s="7" t="str">
        <f>IF(エントリー表!AK17="","",エントリー表!AK17)</f>
        <v/>
      </c>
      <c r="T7" s="7"/>
      <c r="U7" s="7"/>
    </row>
    <row r="8" spans="1:37" s="9" customFormat="1">
      <c r="A8" s="7" t="str">
        <f>IF(エントリー表!C18&lt;&gt;"",エントリー表!B18,"")</f>
        <v/>
      </c>
      <c r="B8" s="7"/>
      <c r="C8" s="17" t="str">
        <f>エントリー表!AD18</f>
        <v/>
      </c>
      <c r="D8" s="7" t="str">
        <f>IF(エントリー表!C18&lt;&gt;"",エントリー表!C18,"")</f>
        <v/>
      </c>
      <c r="E8" s="7" t="str">
        <f>IF(エントリー表!D18&lt;&gt;"",ASC(エントリー表!D18),"")</f>
        <v/>
      </c>
      <c r="F8" s="7" t="str">
        <f>IF(エントリー表!C18="","",エントリー表!F18)</f>
        <v/>
      </c>
      <c r="G8" s="10" t="str">
        <f>IF(エントリー表!AC18="","",1)</f>
        <v/>
      </c>
      <c r="H8" s="7" t="str">
        <f>IF(エントリー表!G18="","",エントリー表!G18)</f>
        <v/>
      </c>
      <c r="I8" s="7" t="str">
        <f>IF(エントリー表!AC18="","",VLOOKUP(エントリー表!AC18,年齢テーブル,3))</f>
        <v/>
      </c>
      <c r="J8" s="7"/>
      <c r="K8" s="7" t="str">
        <f t="shared" si="0"/>
        <v/>
      </c>
      <c r="L8" s="7" t="str">
        <f t="shared" si="1"/>
        <v/>
      </c>
      <c r="M8" s="7"/>
      <c r="N8" s="7"/>
      <c r="O8" s="7"/>
      <c r="P8" s="7"/>
      <c r="Q8" s="7" t="str">
        <f t="shared" si="2"/>
        <v/>
      </c>
      <c r="R8" s="7" t="str">
        <f>IF(エントリー表!AJ18="","",エントリー表!AJ18)</f>
        <v/>
      </c>
      <c r="S8" s="7" t="str">
        <f>IF(エントリー表!AK18="","",エントリー表!AK18)</f>
        <v/>
      </c>
      <c r="T8" s="7"/>
      <c r="U8" s="7"/>
    </row>
    <row r="9" spans="1:37" s="9" customFormat="1">
      <c r="A9" s="7" t="str">
        <f>IF(エントリー表!C19&lt;&gt;"",エントリー表!B19,"")</f>
        <v/>
      </c>
      <c r="B9" s="7"/>
      <c r="C9" s="17" t="str">
        <f>エントリー表!AD19</f>
        <v/>
      </c>
      <c r="D9" s="7" t="str">
        <f>IF(エントリー表!C19&lt;&gt;"",エントリー表!C19,"")</f>
        <v/>
      </c>
      <c r="E9" s="7" t="str">
        <f>IF(エントリー表!D19&lt;&gt;"",ASC(エントリー表!D19),"")</f>
        <v/>
      </c>
      <c r="F9" s="7" t="str">
        <f>IF(エントリー表!C19="","",エントリー表!F19)</f>
        <v/>
      </c>
      <c r="G9" s="10" t="str">
        <f>IF(エントリー表!AC19="","",1)</f>
        <v/>
      </c>
      <c r="H9" s="7" t="str">
        <f>IF(エントリー表!G19="","",エントリー表!G19)</f>
        <v/>
      </c>
      <c r="I9" s="7" t="str">
        <f>IF(エントリー表!AC19="","",VLOOKUP(エントリー表!AC19,年齢テーブル,3))</f>
        <v/>
      </c>
      <c r="J9" s="7"/>
      <c r="K9" s="7" t="str">
        <f t="shared" si="0"/>
        <v/>
      </c>
      <c r="L9" s="7" t="str">
        <f t="shared" si="1"/>
        <v/>
      </c>
      <c r="M9" s="7"/>
      <c r="N9" s="7"/>
      <c r="O9" s="7"/>
      <c r="P9" s="7"/>
      <c r="Q9" s="7" t="str">
        <f t="shared" si="2"/>
        <v/>
      </c>
      <c r="R9" s="7" t="str">
        <f>IF(エントリー表!AJ19="","",エントリー表!AJ19)</f>
        <v/>
      </c>
      <c r="S9" s="7" t="str">
        <f>IF(エントリー表!AK19="","",エントリー表!AK19)</f>
        <v/>
      </c>
      <c r="T9" s="7"/>
      <c r="U9" s="7"/>
    </row>
    <row r="10" spans="1:37" s="9" customFormat="1">
      <c r="A10" s="7" t="str">
        <f>IF(エントリー表!C20&lt;&gt;"",エントリー表!B20,"")</f>
        <v/>
      </c>
      <c r="B10" s="7"/>
      <c r="C10" s="17" t="str">
        <f>エントリー表!AD20</f>
        <v/>
      </c>
      <c r="D10" s="7" t="str">
        <f>IF(エントリー表!C20&lt;&gt;"",エントリー表!C20,"")</f>
        <v/>
      </c>
      <c r="E10" s="7" t="str">
        <f>IF(エントリー表!D20&lt;&gt;"",ASC(エントリー表!D20),"")</f>
        <v/>
      </c>
      <c r="F10" s="7" t="str">
        <f>IF(エントリー表!C20="","",エントリー表!F20)</f>
        <v/>
      </c>
      <c r="G10" s="10" t="str">
        <f>IF(エントリー表!AC20="","",1)</f>
        <v/>
      </c>
      <c r="H10" s="7" t="str">
        <f>IF(エントリー表!G20="","",エントリー表!G20)</f>
        <v/>
      </c>
      <c r="I10" s="7" t="str">
        <f>IF(エントリー表!AC20="","",VLOOKUP(エントリー表!AC20,年齢テーブル,3))</f>
        <v/>
      </c>
      <c r="J10" s="7"/>
      <c r="K10" s="7" t="str">
        <f t="shared" si="0"/>
        <v/>
      </c>
      <c r="L10" s="7" t="str">
        <f t="shared" si="1"/>
        <v/>
      </c>
      <c r="M10" s="7"/>
      <c r="N10" s="7"/>
      <c r="O10" s="7"/>
      <c r="P10" s="7"/>
      <c r="Q10" s="7" t="str">
        <f t="shared" si="2"/>
        <v/>
      </c>
      <c r="R10" s="7" t="str">
        <f>IF(エントリー表!AJ20="","",エントリー表!AJ20)</f>
        <v/>
      </c>
      <c r="S10" s="7" t="str">
        <f>IF(エントリー表!AK20="","",エントリー表!AK20)</f>
        <v/>
      </c>
      <c r="T10" s="7"/>
      <c r="U10" s="7"/>
    </row>
    <row r="11" spans="1:37">
      <c r="A11" s="7" t="str">
        <f>IF(エントリー表!C21&lt;&gt;"",エントリー表!B21,"")</f>
        <v/>
      </c>
      <c r="C11" s="17" t="str">
        <f>エントリー表!AD21</f>
        <v/>
      </c>
      <c r="D11" s="7" t="str">
        <f>IF(エントリー表!C21&lt;&gt;"",エントリー表!C21,"")</f>
        <v/>
      </c>
      <c r="E11" s="7" t="str">
        <f>IF(エントリー表!D21&lt;&gt;"",ASC(エントリー表!D21),"")</f>
        <v/>
      </c>
      <c r="F11" s="7" t="str">
        <f>IF(エントリー表!C21="","",エントリー表!F21)</f>
        <v/>
      </c>
      <c r="G11" s="10" t="str">
        <f>IF(エントリー表!AC21="","",1)</f>
        <v/>
      </c>
      <c r="H11" s="7" t="str">
        <f>IF(エントリー表!G21="","",エントリー表!G21)</f>
        <v/>
      </c>
      <c r="I11" s="7" t="str">
        <f>IF(エントリー表!AC21="","",VLOOKUP(エントリー表!AC21,年齢テーブル,3))</f>
        <v/>
      </c>
      <c r="K11" s="7" t="str">
        <f t="shared" si="0"/>
        <v/>
      </c>
      <c r="L11" s="7" t="str">
        <f t="shared" si="1"/>
        <v/>
      </c>
      <c r="Q11" s="7" t="str">
        <f t="shared" si="2"/>
        <v/>
      </c>
      <c r="R11" s="7" t="str">
        <f>IF(エントリー表!AJ21="","",エントリー表!AJ21)</f>
        <v/>
      </c>
      <c r="S11" s="7" t="str">
        <f>IF(エントリー表!AK21="","",エントリー表!AK21)</f>
        <v/>
      </c>
    </row>
    <row r="12" spans="1:37">
      <c r="A12" s="7" t="str">
        <f>IF(エントリー表!C22&lt;&gt;"",エントリー表!B22,"")</f>
        <v/>
      </c>
      <c r="C12" s="17" t="str">
        <f>エントリー表!AD22</f>
        <v/>
      </c>
      <c r="D12" s="7" t="str">
        <f>IF(エントリー表!C22&lt;&gt;"",エントリー表!C22,"")</f>
        <v/>
      </c>
      <c r="E12" s="7" t="str">
        <f>IF(エントリー表!D22&lt;&gt;"",ASC(エントリー表!D22),"")</f>
        <v/>
      </c>
      <c r="F12" s="7" t="str">
        <f>IF(エントリー表!C22="","",エントリー表!F22)</f>
        <v/>
      </c>
      <c r="G12" s="10" t="str">
        <f>IF(エントリー表!AC22="","",1)</f>
        <v/>
      </c>
      <c r="H12" s="7" t="str">
        <f>IF(エントリー表!G22="","",エントリー表!G22)</f>
        <v/>
      </c>
      <c r="I12" s="7" t="str">
        <f>IF(エントリー表!AC22="","",VLOOKUP(エントリー表!AC22,年齢テーブル,3))</f>
        <v/>
      </c>
      <c r="K12" s="7" t="str">
        <f t="shared" si="0"/>
        <v/>
      </c>
      <c r="L12" s="7" t="str">
        <f t="shared" si="1"/>
        <v/>
      </c>
      <c r="Q12" s="7" t="str">
        <f t="shared" si="2"/>
        <v/>
      </c>
      <c r="R12" s="7" t="str">
        <f>IF(エントリー表!AJ22="","",エントリー表!AJ22)</f>
        <v/>
      </c>
      <c r="S12" s="7" t="str">
        <f>IF(エントリー表!AK22="","",エントリー表!AK22)</f>
        <v/>
      </c>
    </row>
    <row r="13" spans="1:37">
      <c r="A13" s="7" t="str">
        <f>IF(エントリー表!C23&lt;&gt;"",エントリー表!B23,"")</f>
        <v/>
      </c>
      <c r="C13" s="17" t="str">
        <f>エントリー表!AD23</f>
        <v/>
      </c>
      <c r="D13" s="7" t="str">
        <f>IF(エントリー表!C23&lt;&gt;"",エントリー表!C23,"")</f>
        <v/>
      </c>
      <c r="E13" s="7" t="str">
        <f>IF(エントリー表!D23&lt;&gt;"",ASC(エントリー表!D23),"")</f>
        <v/>
      </c>
      <c r="F13" s="7" t="str">
        <f>IF(エントリー表!C23="","",エントリー表!F23)</f>
        <v/>
      </c>
      <c r="G13" s="10" t="str">
        <f>IF(エントリー表!AC23="","",1)</f>
        <v/>
      </c>
      <c r="H13" s="7" t="str">
        <f>IF(エントリー表!G23="","",エントリー表!G23)</f>
        <v/>
      </c>
      <c r="I13" s="7" t="str">
        <f>IF(エントリー表!AC23="","",VLOOKUP(エントリー表!AC23,年齢テーブル,3))</f>
        <v/>
      </c>
      <c r="K13" s="7" t="str">
        <f t="shared" si="0"/>
        <v/>
      </c>
      <c r="L13" s="7" t="str">
        <f t="shared" si="1"/>
        <v/>
      </c>
      <c r="Q13" s="7" t="str">
        <f t="shared" si="2"/>
        <v/>
      </c>
      <c r="R13" s="7" t="str">
        <f>IF(エントリー表!AJ23="","",エントリー表!AJ23)</f>
        <v/>
      </c>
      <c r="S13" s="7" t="str">
        <f>IF(エントリー表!AK23="","",エントリー表!AK23)</f>
        <v/>
      </c>
    </row>
    <row r="14" spans="1:37">
      <c r="A14" s="7" t="str">
        <f>IF(エントリー表!C24&lt;&gt;"",エントリー表!B24,"")</f>
        <v/>
      </c>
      <c r="C14" s="17" t="str">
        <f>エントリー表!AD24</f>
        <v/>
      </c>
      <c r="D14" s="7" t="str">
        <f>IF(エントリー表!C24&lt;&gt;"",エントリー表!C24,"")</f>
        <v/>
      </c>
      <c r="E14" s="7" t="str">
        <f>IF(エントリー表!D24&lt;&gt;"",ASC(エントリー表!D24),"")</f>
        <v/>
      </c>
      <c r="F14" s="7" t="str">
        <f>IF(エントリー表!C24="","",エントリー表!F24)</f>
        <v/>
      </c>
      <c r="G14" s="10" t="str">
        <f>IF(エントリー表!AC24="","",1)</f>
        <v/>
      </c>
      <c r="H14" s="7" t="str">
        <f>IF(エントリー表!G24="","",エントリー表!G24)</f>
        <v/>
      </c>
      <c r="I14" s="7" t="str">
        <f>IF(エントリー表!AC24="","",VLOOKUP(エントリー表!AC24,年齢テーブル,3))</f>
        <v/>
      </c>
      <c r="K14" s="7" t="str">
        <f t="shared" si="0"/>
        <v/>
      </c>
      <c r="L14" s="7" t="str">
        <f t="shared" si="1"/>
        <v/>
      </c>
      <c r="Q14" s="7" t="str">
        <f t="shared" si="2"/>
        <v/>
      </c>
      <c r="R14" s="7" t="str">
        <f>IF(エントリー表!AJ24="","",エントリー表!AJ24)</f>
        <v/>
      </c>
      <c r="S14" s="7" t="str">
        <f>IF(エントリー表!AK24="","",エントリー表!AK24)</f>
        <v/>
      </c>
    </row>
    <row r="15" spans="1:37">
      <c r="A15" s="7" t="str">
        <f>IF(エントリー表!C25&lt;&gt;"",エントリー表!B25,"")</f>
        <v/>
      </c>
      <c r="C15" s="17" t="str">
        <f>エントリー表!AD25</f>
        <v/>
      </c>
      <c r="D15" s="7" t="str">
        <f>IF(エントリー表!C25&lt;&gt;"",エントリー表!C25,"")</f>
        <v/>
      </c>
      <c r="E15" s="7" t="str">
        <f>IF(エントリー表!D25&lt;&gt;"",ASC(エントリー表!D25),"")</f>
        <v/>
      </c>
      <c r="F15" s="7" t="str">
        <f>IF(エントリー表!C25="","",エントリー表!F25)</f>
        <v/>
      </c>
      <c r="G15" s="10" t="str">
        <f>IF(エントリー表!AC25="","",1)</f>
        <v/>
      </c>
      <c r="H15" s="7" t="str">
        <f>IF(エントリー表!G25="","",エントリー表!G25)</f>
        <v/>
      </c>
      <c r="I15" s="7" t="str">
        <f>IF(エントリー表!AC25="","",VLOOKUP(エントリー表!AC25,年齢テーブル,3))</f>
        <v/>
      </c>
      <c r="K15" s="7" t="str">
        <f t="shared" si="0"/>
        <v/>
      </c>
      <c r="L15" s="7" t="str">
        <f t="shared" si="1"/>
        <v/>
      </c>
      <c r="Q15" s="7" t="str">
        <f t="shared" si="2"/>
        <v/>
      </c>
      <c r="R15" s="7" t="str">
        <f>IF(エントリー表!AJ25="","",エントリー表!AJ25)</f>
        <v/>
      </c>
      <c r="S15" s="7" t="str">
        <f>IF(エントリー表!AK25="","",エントリー表!AK25)</f>
        <v/>
      </c>
    </row>
    <row r="16" spans="1:37">
      <c r="A16" s="7" t="str">
        <f>IF(エントリー表!C26&lt;&gt;"",エントリー表!B26,"")</f>
        <v/>
      </c>
      <c r="C16" s="17" t="str">
        <f>エントリー表!AD26</f>
        <v/>
      </c>
      <c r="D16" s="7" t="str">
        <f>IF(エントリー表!C26&lt;&gt;"",エントリー表!C26,"")</f>
        <v/>
      </c>
      <c r="E16" s="7" t="str">
        <f>IF(エントリー表!D26&lt;&gt;"",ASC(エントリー表!D26),"")</f>
        <v/>
      </c>
      <c r="F16" s="7" t="str">
        <f>IF(エントリー表!C26="","",エントリー表!F26)</f>
        <v/>
      </c>
      <c r="G16" s="10" t="str">
        <f>IF(エントリー表!AC26="","",1)</f>
        <v/>
      </c>
      <c r="H16" s="7" t="str">
        <f>IF(エントリー表!G26="","",エントリー表!G26)</f>
        <v/>
      </c>
      <c r="I16" s="7" t="str">
        <f>IF(エントリー表!AC26="","",VLOOKUP(エントリー表!AC26,年齢テーブル,3))</f>
        <v/>
      </c>
      <c r="K16" s="7" t="str">
        <f t="shared" si="0"/>
        <v/>
      </c>
      <c r="L16" s="7" t="str">
        <f t="shared" si="1"/>
        <v/>
      </c>
      <c r="Q16" s="7" t="str">
        <f t="shared" si="2"/>
        <v/>
      </c>
      <c r="R16" s="7" t="str">
        <f>IF(エントリー表!AJ26="","",エントリー表!AJ26)</f>
        <v/>
      </c>
      <c r="S16" s="7" t="str">
        <f>IF(エントリー表!AK26="","",エントリー表!AK26)</f>
        <v/>
      </c>
    </row>
    <row r="17" spans="1:19">
      <c r="A17" s="7" t="str">
        <f>IF(エントリー表!C27&lt;&gt;"",エントリー表!B27,"")</f>
        <v/>
      </c>
      <c r="C17" s="17" t="str">
        <f>エントリー表!AD27</f>
        <v/>
      </c>
      <c r="D17" s="7" t="str">
        <f>IF(エントリー表!C27&lt;&gt;"",エントリー表!C27,"")</f>
        <v/>
      </c>
      <c r="E17" s="7" t="str">
        <f>IF(エントリー表!D27&lt;&gt;"",ASC(エントリー表!D27),"")</f>
        <v/>
      </c>
      <c r="F17" s="7" t="str">
        <f>IF(エントリー表!C27="","",エントリー表!F27)</f>
        <v/>
      </c>
      <c r="G17" s="10" t="str">
        <f>IF(エントリー表!AC27="","",1)</f>
        <v/>
      </c>
      <c r="H17" s="7" t="str">
        <f>IF(エントリー表!G27="","",エントリー表!G27)</f>
        <v/>
      </c>
      <c r="I17" s="7" t="str">
        <f>IF(エントリー表!AC27="","",VLOOKUP(エントリー表!AC27,年齢テーブル,3))</f>
        <v/>
      </c>
      <c r="K17" s="7" t="str">
        <f t="shared" si="0"/>
        <v/>
      </c>
      <c r="L17" s="7" t="str">
        <f t="shared" si="1"/>
        <v/>
      </c>
      <c r="Q17" s="7" t="str">
        <f t="shared" si="2"/>
        <v/>
      </c>
      <c r="R17" s="7" t="str">
        <f>IF(エントリー表!AJ27="","",エントリー表!AJ27)</f>
        <v/>
      </c>
      <c r="S17" s="7" t="str">
        <f>IF(エントリー表!AK27="","",エントリー表!AK27)</f>
        <v/>
      </c>
    </row>
    <row r="18" spans="1:19">
      <c r="A18" s="7" t="str">
        <f>IF(エントリー表!C28&lt;&gt;"",エントリー表!B28,"")</f>
        <v/>
      </c>
      <c r="C18" s="17" t="str">
        <f>エントリー表!AD28</f>
        <v/>
      </c>
      <c r="D18" s="7" t="str">
        <f>IF(エントリー表!C28&lt;&gt;"",エントリー表!C28,"")</f>
        <v/>
      </c>
      <c r="E18" s="7" t="str">
        <f>IF(エントリー表!D28&lt;&gt;"",ASC(エントリー表!D28),"")</f>
        <v/>
      </c>
      <c r="F18" s="7" t="str">
        <f>IF(エントリー表!C28="","",エントリー表!F28)</f>
        <v/>
      </c>
      <c r="G18" s="10" t="str">
        <f>IF(エントリー表!AC28="","",1)</f>
        <v/>
      </c>
      <c r="H18" s="7" t="str">
        <f>IF(エントリー表!G28="","",エントリー表!G28)</f>
        <v/>
      </c>
      <c r="I18" s="7" t="str">
        <f>IF(エントリー表!AC28="","",VLOOKUP(エントリー表!AC28,年齢テーブル,3))</f>
        <v/>
      </c>
      <c r="K18" s="7" t="str">
        <f t="shared" si="0"/>
        <v/>
      </c>
      <c r="L18" s="7" t="str">
        <f t="shared" si="1"/>
        <v/>
      </c>
      <c r="Q18" s="7" t="str">
        <f t="shared" si="2"/>
        <v/>
      </c>
      <c r="R18" s="7" t="str">
        <f>IF(エントリー表!AJ28="","",エントリー表!AJ28)</f>
        <v/>
      </c>
      <c r="S18" s="7" t="str">
        <f>IF(エントリー表!AK28="","",エントリー表!AK28)</f>
        <v/>
      </c>
    </row>
    <row r="19" spans="1:19">
      <c r="A19" s="7" t="str">
        <f>IF(エントリー表!C29&lt;&gt;"",エントリー表!B29,"")</f>
        <v/>
      </c>
      <c r="C19" s="17" t="str">
        <f>エントリー表!AD29</f>
        <v/>
      </c>
      <c r="D19" s="7" t="str">
        <f>IF(エントリー表!C29&lt;&gt;"",エントリー表!C29,"")</f>
        <v/>
      </c>
      <c r="E19" s="7" t="str">
        <f>IF(エントリー表!D29&lt;&gt;"",ASC(エントリー表!D29),"")</f>
        <v/>
      </c>
      <c r="F19" s="7" t="str">
        <f>IF(エントリー表!C29="","",エントリー表!F29)</f>
        <v/>
      </c>
      <c r="G19" s="10" t="str">
        <f>IF(エントリー表!AC29="","",1)</f>
        <v/>
      </c>
      <c r="H19" s="7" t="str">
        <f>IF(エントリー表!G29="","",エントリー表!G29)</f>
        <v/>
      </c>
      <c r="I19" s="7" t="str">
        <f>IF(エントリー表!AC29="","",VLOOKUP(エントリー表!AC29,年齢テーブル,3))</f>
        <v/>
      </c>
      <c r="K19" s="7" t="str">
        <f t="shared" si="0"/>
        <v/>
      </c>
      <c r="L19" s="7" t="str">
        <f t="shared" si="1"/>
        <v/>
      </c>
      <c r="Q19" s="7" t="str">
        <f t="shared" si="2"/>
        <v/>
      </c>
      <c r="R19" s="7" t="str">
        <f>IF(エントリー表!AJ29="","",エントリー表!AJ29)</f>
        <v/>
      </c>
      <c r="S19" s="7" t="str">
        <f>IF(エントリー表!AK29="","",エントリー表!AK29)</f>
        <v/>
      </c>
    </row>
    <row r="20" spans="1:19">
      <c r="A20" s="7" t="str">
        <f>IF(エントリー表!C30&lt;&gt;"",エントリー表!B30,"")</f>
        <v/>
      </c>
      <c r="C20" s="17" t="str">
        <f>エントリー表!AD30</f>
        <v/>
      </c>
      <c r="D20" s="7" t="str">
        <f>IF(エントリー表!C30&lt;&gt;"",エントリー表!C30,"")</f>
        <v/>
      </c>
      <c r="E20" s="7" t="str">
        <f>IF(エントリー表!D30&lt;&gt;"",ASC(エントリー表!D30),"")</f>
        <v/>
      </c>
      <c r="F20" s="7" t="str">
        <f>IF(エントリー表!C30="","",エントリー表!F30)</f>
        <v/>
      </c>
      <c r="G20" s="10" t="str">
        <f>IF(エントリー表!AC30="","",1)</f>
        <v/>
      </c>
      <c r="H20" s="7" t="str">
        <f>IF(エントリー表!G30="","",エントリー表!G30)</f>
        <v/>
      </c>
      <c r="I20" s="7" t="str">
        <f>IF(エントリー表!AC30="","",VLOOKUP(エントリー表!AC30,年齢テーブル,3))</f>
        <v/>
      </c>
      <c r="K20" s="7" t="str">
        <f t="shared" si="0"/>
        <v/>
      </c>
      <c r="L20" s="7" t="str">
        <f t="shared" si="1"/>
        <v/>
      </c>
      <c r="Q20" s="7" t="str">
        <f t="shared" si="2"/>
        <v/>
      </c>
      <c r="R20" s="7" t="str">
        <f>IF(エントリー表!AJ30="","",エントリー表!AJ30)</f>
        <v/>
      </c>
      <c r="S20" s="7" t="str">
        <f>IF(エントリー表!AK30="","",エントリー表!AK30)</f>
        <v/>
      </c>
    </row>
    <row r="21" spans="1:19">
      <c r="A21" s="7" t="str">
        <f>IF(エントリー表!C31&lt;&gt;"",エントリー表!B31,"")</f>
        <v/>
      </c>
      <c r="C21" s="17" t="str">
        <f>エントリー表!AD31</f>
        <v/>
      </c>
      <c r="D21" s="7" t="str">
        <f>IF(エントリー表!C31&lt;&gt;"",エントリー表!C31,"")</f>
        <v/>
      </c>
      <c r="E21" s="7" t="str">
        <f>IF(エントリー表!D31&lt;&gt;"",ASC(エントリー表!D31),"")</f>
        <v/>
      </c>
      <c r="F21" s="7" t="str">
        <f>IF(エントリー表!C31="","",エントリー表!F31)</f>
        <v/>
      </c>
      <c r="G21" s="10" t="str">
        <f>IF(エントリー表!AC31="","",1)</f>
        <v/>
      </c>
      <c r="H21" s="7" t="str">
        <f>IF(エントリー表!G31="","",エントリー表!G31)</f>
        <v/>
      </c>
      <c r="I21" s="7" t="str">
        <f>IF(エントリー表!AC31="","",VLOOKUP(エントリー表!AC31,年齢テーブル,3))</f>
        <v/>
      </c>
      <c r="K21" s="7" t="str">
        <f t="shared" si="0"/>
        <v/>
      </c>
      <c r="L21" s="7" t="str">
        <f t="shared" si="1"/>
        <v/>
      </c>
      <c r="Q21" s="7" t="str">
        <f t="shared" si="2"/>
        <v/>
      </c>
      <c r="R21" s="7" t="str">
        <f>IF(エントリー表!AJ31="","",エントリー表!AJ31)</f>
        <v/>
      </c>
      <c r="S21" s="7" t="str">
        <f>IF(エントリー表!AK31="","",エントリー表!AK31)</f>
        <v/>
      </c>
    </row>
    <row r="22" spans="1:19">
      <c r="A22" s="7" t="str">
        <f>IF(エントリー表!C32&lt;&gt;"",エントリー表!B32,"")</f>
        <v/>
      </c>
      <c r="C22" s="17" t="str">
        <f>エントリー表!AD32</f>
        <v/>
      </c>
      <c r="D22" s="7" t="str">
        <f>IF(エントリー表!C32&lt;&gt;"",エントリー表!C32,"")</f>
        <v/>
      </c>
      <c r="E22" s="7" t="str">
        <f>IF(エントリー表!D32&lt;&gt;"",ASC(エントリー表!D32),"")</f>
        <v/>
      </c>
      <c r="F22" s="7" t="str">
        <f>IF(エントリー表!C32="","",エントリー表!F32)</f>
        <v/>
      </c>
      <c r="G22" s="10" t="str">
        <f>IF(エントリー表!AC32="","",1)</f>
        <v/>
      </c>
      <c r="H22" s="7" t="str">
        <f>IF(エントリー表!G32="","",エントリー表!G32)</f>
        <v/>
      </c>
      <c r="I22" s="7" t="str">
        <f>IF(エントリー表!AC32="","",VLOOKUP(エントリー表!AC32,年齢テーブル,3))</f>
        <v/>
      </c>
      <c r="K22" s="7" t="str">
        <f t="shared" si="0"/>
        <v/>
      </c>
      <c r="L22" s="7" t="str">
        <f t="shared" si="1"/>
        <v/>
      </c>
      <c r="Q22" s="7" t="str">
        <f t="shared" si="2"/>
        <v/>
      </c>
      <c r="R22" s="7" t="str">
        <f>IF(エントリー表!AJ32="","",エントリー表!AJ32)</f>
        <v/>
      </c>
      <c r="S22" s="7" t="str">
        <f>IF(エントリー表!AK32="","",エントリー表!AK32)</f>
        <v/>
      </c>
    </row>
    <row r="23" spans="1:19">
      <c r="A23" s="7" t="str">
        <f>IF(エントリー表!C33&lt;&gt;"",エントリー表!B33,"")</f>
        <v/>
      </c>
      <c r="C23" s="17" t="str">
        <f>エントリー表!AD33</f>
        <v/>
      </c>
      <c r="D23" s="7" t="str">
        <f>IF(エントリー表!C33&lt;&gt;"",エントリー表!C33,"")</f>
        <v/>
      </c>
      <c r="E23" s="7" t="str">
        <f>IF(エントリー表!D33&lt;&gt;"",ASC(エントリー表!D33),"")</f>
        <v/>
      </c>
      <c r="F23" s="7" t="str">
        <f>IF(エントリー表!C33="","",エントリー表!F33)</f>
        <v/>
      </c>
      <c r="G23" s="10" t="str">
        <f>IF(エントリー表!AC33="","",1)</f>
        <v/>
      </c>
      <c r="H23" s="7" t="str">
        <f>IF(エントリー表!G33="","",エントリー表!G33)</f>
        <v/>
      </c>
      <c r="I23" s="7" t="str">
        <f>IF(エントリー表!AC33="","",VLOOKUP(エントリー表!AC33,年齢テーブル,3))</f>
        <v/>
      </c>
      <c r="K23" s="7" t="str">
        <f t="shared" si="0"/>
        <v/>
      </c>
      <c r="L23" s="7" t="str">
        <f t="shared" si="1"/>
        <v/>
      </c>
      <c r="Q23" s="7" t="str">
        <f t="shared" si="2"/>
        <v/>
      </c>
      <c r="R23" s="7" t="str">
        <f>IF(エントリー表!AJ33="","",エントリー表!AJ33)</f>
        <v/>
      </c>
      <c r="S23" s="7" t="str">
        <f>IF(エントリー表!AK33="","",エントリー表!AK33)</f>
        <v/>
      </c>
    </row>
    <row r="24" spans="1:19">
      <c r="A24" s="7" t="str">
        <f>IF(エントリー表!C34&lt;&gt;"",エントリー表!B34,"")</f>
        <v/>
      </c>
      <c r="C24" s="17" t="str">
        <f>エントリー表!AD34</f>
        <v/>
      </c>
      <c r="D24" s="7" t="str">
        <f>IF(エントリー表!C34&lt;&gt;"",エントリー表!C34,"")</f>
        <v/>
      </c>
      <c r="E24" s="7" t="str">
        <f>IF(エントリー表!D34&lt;&gt;"",ASC(エントリー表!D34),"")</f>
        <v/>
      </c>
      <c r="F24" s="7" t="str">
        <f>IF(エントリー表!C34="","",エントリー表!F34)</f>
        <v/>
      </c>
      <c r="G24" s="10" t="str">
        <f>IF(エントリー表!AC34="","",1)</f>
        <v/>
      </c>
      <c r="H24" s="7" t="str">
        <f>IF(エントリー表!G34="","",エントリー表!G34)</f>
        <v/>
      </c>
      <c r="I24" s="7" t="str">
        <f>IF(エントリー表!AC34="","",VLOOKUP(エントリー表!AC34,年齢テーブル,3))</f>
        <v/>
      </c>
      <c r="K24" s="7" t="str">
        <f t="shared" si="0"/>
        <v/>
      </c>
      <c r="L24" s="7" t="str">
        <f t="shared" si="1"/>
        <v/>
      </c>
      <c r="Q24" s="7" t="str">
        <f t="shared" si="2"/>
        <v/>
      </c>
      <c r="R24" s="7" t="str">
        <f>IF(エントリー表!AJ34="","",エントリー表!AJ34)</f>
        <v/>
      </c>
      <c r="S24" s="7" t="str">
        <f>IF(エントリー表!AK34="","",エントリー表!AK34)</f>
        <v/>
      </c>
    </row>
    <row r="25" spans="1:19">
      <c r="A25" s="7" t="str">
        <f>IF(エントリー表!C35&lt;&gt;"",エントリー表!B35,"")</f>
        <v/>
      </c>
      <c r="C25" s="17" t="str">
        <f>エントリー表!AD35</f>
        <v/>
      </c>
      <c r="D25" s="7" t="str">
        <f>IF(エントリー表!C35&lt;&gt;"",エントリー表!C35,"")</f>
        <v/>
      </c>
      <c r="E25" s="7" t="str">
        <f>IF(エントリー表!D35&lt;&gt;"",ASC(エントリー表!D35),"")</f>
        <v/>
      </c>
      <c r="F25" s="7" t="str">
        <f>IF(エントリー表!C35="","",エントリー表!F35)</f>
        <v/>
      </c>
      <c r="G25" s="10" t="str">
        <f>IF(エントリー表!AC35="","",1)</f>
        <v/>
      </c>
      <c r="H25" s="7" t="str">
        <f>IF(エントリー表!G35="","",エントリー表!G35)</f>
        <v/>
      </c>
      <c r="I25" s="7" t="str">
        <f>IF(エントリー表!AC35="","",VLOOKUP(エントリー表!AC35,年齢テーブル,3))</f>
        <v/>
      </c>
      <c r="K25" s="7" t="str">
        <f t="shared" si="0"/>
        <v/>
      </c>
      <c r="L25" s="7" t="str">
        <f t="shared" si="1"/>
        <v/>
      </c>
      <c r="Q25" s="7" t="str">
        <f t="shared" si="2"/>
        <v/>
      </c>
      <c r="R25" s="7" t="str">
        <f>IF(エントリー表!AJ35="","",エントリー表!AJ35)</f>
        <v/>
      </c>
      <c r="S25" s="7" t="str">
        <f>IF(エントリー表!AK35="","",エントリー表!AK35)</f>
        <v/>
      </c>
    </row>
    <row r="26" spans="1:19">
      <c r="A26" s="7" t="str">
        <f>IF(エントリー表!C36&lt;&gt;"",エントリー表!B36,"")</f>
        <v/>
      </c>
      <c r="C26" s="17" t="str">
        <f>エントリー表!AD36</f>
        <v/>
      </c>
      <c r="D26" s="7" t="str">
        <f>IF(エントリー表!C36&lt;&gt;"",エントリー表!C36,"")</f>
        <v/>
      </c>
      <c r="E26" s="7" t="str">
        <f>IF(エントリー表!D36&lt;&gt;"",ASC(エントリー表!D36),"")</f>
        <v/>
      </c>
      <c r="F26" s="7" t="str">
        <f>IF(エントリー表!C36="","",エントリー表!F36)</f>
        <v/>
      </c>
      <c r="G26" s="10" t="str">
        <f>IF(エントリー表!AC36="","",1)</f>
        <v/>
      </c>
      <c r="H26" s="7" t="str">
        <f>IF(エントリー表!G36="","",エントリー表!G36)</f>
        <v/>
      </c>
      <c r="I26" s="7" t="str">
        <f>IF(エントリー表!AC36="","",VLOOKUP(エントリー表!AC36,年齢テーブル,3))</f>
        <v/>
      </c>
      <c r="K26" s="7" t="str">
        <f t="shared" si="0"/>
        <v/>
      </c>
      <c r="L26" s="7" t="str">
        <f t="shared" si="1"/>
        <v/>
      </c>
      <c r="Q26" s="7" t="str">
        <f t="shared" si="2"/>
        <v/>
      </c>
      <c r="R26" s="7" t="str">
        <f>IF(エントリー表!AJ36="","",エントリー表!AJ36)</f>
        <v/>
      </c>
      <c r="S26" s="7" t="str">
        <f>IF(エントリー表!AK36="","",エントリー表!AK36)</f>
        <v/>
      </c>
    </row>
    <row r="27" spans="1:19">
      <c r="A27" s="7" t="str">
        <f>IF(エントリー表!C37&lt;&gt;"",エントリー表!B37,"")</f>
        <v/>
      </c>
      <c r="C27" s="17" t="str">
        <f>エントリー表!AD37</f>
        <v/>
      </c>
      <c r="D27" s="7" t="str">
        <f>IF(エントリー表!C37&lt;&gt;"",エントリー表!C37,"")</f>
        <v/>
      </c>
      <c r="E27" s="7" t="str">
        <f>IF(エントリー表!D37&lt;&gt;"",ASC(エントリー表!D37),"")</f>
        <v/>
      </c>
      <c r="F27" s="7" t="str">
        <f>IF(エントリー表!C37="","",エントリー表!F37)</f>
        <v/>
      </c>
      <c r="G27" s="10" t="str">
        <f>IF(エントリー表!AC37="","",1)</f>
        <v/>
      </c>
      <c r="H27" s="7" t="str">
        <f>IF(エントリー表!G37="","",エントリー表!G37)</f>
        <v/>
      </c>
      <c r="I27" s="7" t="str">
        <f>IF(エントリー表!AC37="","",VLOOKUP(エントリー表!AC37,年齢テーブル,3))</f>
        <v/>
      </c>
      <c r="K27" s="7" t="str">
        <f t="shared" si="0"/>
        <v/>
      </c>
      <c r="L27" s="7" t="str">
        <f t="shared" si="1"/>
        <v/>
      </c>
      <c r="Q27" s="7" t="str">
        <f t="shared" si="2"/>
        <v/>
      </c>
      <c r="R27" s="7" t="str">
        <f>IF(エントリー表!AJ37="","",エントリー表!AJ37)</f>
        <v/>
      </c>
      <c r="S27" s="7" t="str">
        <f>IF(エントリー表!AK37="","",エントリー表!AK37)</f>
        <v/>
      </c>
    </row>
    <row r="28" spans="1:19">
      <c r="A28" s="7" t="str">
        <f>IF(エントリー表!C38&lt;&gt;"",エントリー表!B38,"")</f>
        <v/>
      </c>
      <c r="C28" s="17" t="str">
        <f>エントリー表!AD38</f>
        <v/>
      </c>
      <c r="D28" s="7" t="str">
        <f>IF(エントリー表!C38&lt;&gt;"",エントリー表!C38,"")</f>
        <v/>
      </c>
      <c r="E28" s="7" t="str">
        <f>IF(エントリー表!D38&lt;&gt;"",ASC(エントリー表!D38),"")</f>
        <v/>
      </c>
      <c r="F28" s="7" t="str">
        <f>IF(エントリー表!C38="","",エントリー表!F38)</f>
        <v/>
      </c>
      <c r="G28" s="10" t="str">
        <f>IF(エントリー表!AC38="","",1)</f>
        <v/>
      </c>
      <c r="H28" s="7" t="str">
        <f>IF(エントリー表!G38="","",エントリー表!G38)</f>
        <v/>
      </c>
      <c r="I28" s="7" t="str">
        <f>IF(エントリー表!AC38="","",VLOOKUP(エントリー表!AC38,年齢テーブル,3))</f>
        <v/>
      </c>
      <c r="K28" s="7" t="str">
        <f t="shared" si="0"/>
        <v/>
      </c>
      <c r="L28" s="7" t="str">
        <f t="shared" si="1"/>
        <v/>
      </c>
      <c r="Q28" s="7" t="str">
        <f t="shared" si="2"/>
        <v/>
      </c>
      <c r="R28" s="7" t="str">
        <f>IF(エントリー表!AJ38="","",エントリー表!AJ38)</f>
        <v/>
      </c>
      <c r="S28" s="7" t="str">
        <f>IF(エントリー表!AK38="","",エントリー表!AK38)</f>
        <v/>
      </c>
    </row>
    <row r="29" spans="1:19">
      <c r="A29" s="7" t="str">
        <f>IF(エントリー表!C39&lt;&gt;"",エントリー表!B39,"")</f>
        <v/>
      </c>
      <c r="C29" s="17" t="str">
        <f>エントリー表!AD39</f>
        <v/>
      </c>
      <c r="D29" s="7" t="str">
        <f>IF(エントリー表!C39&lt;&gt;"",エントリー表!C39,"")</f>
        <v/>
      </c>
      <c r="E29" s="7" t="str">
        <f>IF(エントリー表!D39&lt;&gt;"",ASC(エントリー表!D39),"")</f>
        <v/>
      </c>
      <c r="F29" s="7" t="str">
        <f>IF(エントリー表!C39="","",エントリー表!F39)</f>
        <v/>
      </c>
      <c r="G29" s="10" t="str">
        <f>IF(エントリー表!AC39="","",1)</f>
        <v/>
      </c>
      <c r="H29" s="7" t="str">
        <f>IF(エントリー表!G39="","",エントリー表!G39)</f>
        <v/>
      </c>
      <c r="I29" s="7" t="str">
        <f>IF(エントリー表!AC39="","",VLOOKUP(エントリー表!AC39,年齢テーブル,3))</f>
        <v/>
      </c>
      <c r="K29" s="7" t="str">
        <f t="shared" si="0"/>
        <v/>
      </c>
      <c r="L29" s="7" t="str">
        <f t="shared" si="1"/>
        <v/>
      </c>
      <c r="Q29" s="7" t="str">
        <f t="shared" si="2"/>
        <v/>
      </c>
      <c r="R29" s="7" t="str">
        <f>IF(エントリー表!AJ39="","",エントリー表!AJ39)</f>
        <v/>
      </c>
      <c r="S29" s="7" t="str">
        <f>IF(エントリー表!AK39="","",エントリー表!AK39)</f>
        <v/>
      </c>
    </row>
    <row r="30" spans="1:19">
      <c r="A30" s="7" t="str">
        <f>IF(エントリー表!C40&lt;&gt;"",エントリー表!B40,"")</f>
        <v/>
      </c>
      <c r="C30" s="17" t="str">
        <f>エントリー表!AD40</f>
        <v/>
      </c>
      <c r="D30" s="7" t="str">
        <f>IF(エントリー表!C40&lt;&gt;"",エントリー表!C40,"")</f>
        <v/>
      </c>
      <c r="E30" s="7" t="str">
        <f>IF(エントリー表!D40&lt;&gt;"",ASC(エントリー表!D40),"")</f>
        <v/>
      </c>
      <c r="F30" s="7" t="str">
        <f>IF(エントリー表!C40="","",エントリー表!F40)</f>
        <v/>
      </c>
      <c r="G30" s="10" t="str">
        <f>IF(エントリー表!AC40="","",1)</f>
        <v/>
      </c>
      <c r="H30" s="7" t="str">
        <f>IF(エントリー表!G40="","",エントリー表!G40)</f>
        <v/>
      </c>
      <c r="I30" s="7" t="str">
        <f>IF(エントリー表!AC40="","",VLOOKUP(エントリー表!AC40,年齢テーブル,3))</f>
        <v/>
      </c>
      <c r="K30" s="7" t="str">
        <f t="shared" si="0"/>
        <v/>
      </c>
      <c r="L30" s="7" t="str">
        <f t="shared" si="1"/>
        <v/>
      </c>
      <c r="Q30" s="7" t="str">
        <f t="shared" si="2"/>
        <v/>
      </c>
      <c r="R30" s="7" t="str">
        <f>IF(エントリー表!AJ40="","",エントリー表!AJ40)</f>
        <v/>
      </c>
      <c r="S30" s="7" t="str">
        <f>IF(エントリー表!AK40="","",エントリー表!AK40)</f>
        <v/>
      </c>
    </row>
    <row r="31" spans="1:19">
      <c r="A31" s="7" t="str">
        <f>IF(エントリー表!C41&lt;&gt;"",エントリー表!B41,"")</f>
        <v/>
      </c>
      <c r="C31" s="17" t="str">
        <f>エントリー表!AD41</f>
        <v/>
      </c>
      <c r="D31" s="7" t="str">
        <f>IF(エントリー表!C41&lt;&gt;"",エントリー表!C41,"")</f>
        <v/>
      </c>
      <c r="E31" s="7" t="str">
        <f>IF(エントリー表!D41&lt;&gt;"",ASC(エントリー表!D41),"")</f>
        <v/>
      </c>
      <c r="F31" s="7" t="str">
        <f>IF(エントリー表!C41="","",エントリー表!F41)</f>
        <v/>
      </c>
      <c r="G31" s="10" t="str">
        <f>IF(エントリー表!AC41="","",1)</f>
        <v/>
      </c>
      <c r="H31" s="7" t="str">
        <f>IF(エントリー表!G41="","",エントリー表!G41)</f>
        <v/>
      </c>
      <c r="I31" s="7" t="str">
        <f>IF(エントリー表!AC41="","",VLOOKUP(エントリー表!AC41,年齢テーブル,3))</f>
        <v/>
      </c>
      <c r="K31" s="7" t="str">
        <f t="shared" si="0"/>
        <v/>
      </c>
      <c r="L31" s="7" t="str">
        <f t="shared" si="1"/>
        <v/>
      </c>
      <c r="Q31" s="7" t="str">
        <f t="shared" si="2"/>
        <v/>
      </c>
      <c r="R31" s="7" t="str">
        <f>IF(エントリー表!AJ41="","",エントリー表!AJ41)</f>
        <v/>
      </c>
      <c r="S31" s="7" t="str">
        <f>IF(エントリー表!AK41="","",エントリー表!AK41)</f>
        <v/>
      </c>
    </row>
    <row r="32" spans="1:19">
      <c r="A32" s="7" t="str">
        <f>IF(エントリー表!C42&lt;&gt;"",エントリー表!B42,"")</f>
        <v/>
      </c>
      <c r="C32" s="17" t="str">
        <f>エントリー表!AD42</f>
        <v/>
      </c>
      <c r="D32" s="7" t="str">
        <f>IF(エントリー表!C42&lt;&gt;"",エントリー表!C42,"")</f>
        <v/>
      </c>
      <c r="E32" s="7" t="str">
        <f>IF(エントリー表!D42&lt;&gt;"",ASC(エントリー表!D42),"")</f>
        <v/>
      </c>
      <c r="F32" s="7" t="str">
        <f>IF(エントリー表!C42="","",エントリー表!F42)</f>
        <v/>
      </c>
      <c r="G32" s="10" t="str">
        <f>IF(エントリー表!AC42="","",1)</f>
        <v/>
      </c>
      <c r="H32" s="7" t="str">
        <f>IF(エントリー表!G42="","",エントリー表!G42)</f>
        <v/>
      </c>
      <c r="I32" s="7" t="str">
        <f>IF(エントリー表!AC42="","",VLOOKUP(エントリー表!AC42,年齢テーブル,3))</f>
        <v/>
      </c>
      <c r="K32" s="7" t="str">
        <f t="shared" si="0"/>
        <v/>
      </c>
      <c r="L32" s="7" t="str">
        <f t="shared" si="1"/>
        <v/>
      </c>
      <c r="Q32" s="7" t="str">
        <f t="shared" si="2"/>
        <v/>
      </c>
      <c r="R32" s="7" t="str">
        <f>IF(エントリー表!AJ42="","",エントリー表!AJ42)</f>
        <v/>
      </c>
      <c r="S32" s="7" t="str">
        <f>IF(エントリー表!AK42="","",エントリー表!AK42)</f>
        <v/>
      </c>
    </row>
    <row r="33" spans="1:19">
      <c r="A33" s="7" t="str">
        <f>IF(エントリー表!C43&lt;&gt;"",エントリー表!B43,"")</f>
        <v/>
      </c>
      <c r="C33" s="17" t="str">
        <f>エントリー表!AD43</f>
        <v/>
      </c>
      <c r="D33" s="7" t="str">
        <f>IF(エントリー表!C43&lt;&gt;"",エントリー表!C43,"")</f>
        <v/>
      </c>
      <c r="E33" s="7" t="str">
        <f>IF(エントリー表!D43&lt;&gt;"",ASC(エントリー表!D43),"")</f>
        <v/>
      </c>
      <c r="F33" s="7" t="str">
        <f>IF(エントリー表!C43="","",エントリー表!F43)</f>
        <v/>
      </c>
      <c r="G33" s="10" t="str">
        <f>IF(エントリー表!AC43="","",1)</f>
        <v/>
      </c>
      <c r="H33" s="7" t="str">
        <f>IF(エントリー表!G43="","",エントリー表!G43)</f>
        <v/>
      </c>
      <c r="I33" s="7" t="str">
        <f>IF(エントリー表!AC43="","",VLOOKUP(エントリー表!AC43,年齢テーブル,3))</f>
        <v/>
      </c>
      <c r="K33" s="7" t="str">
        <f t="shared" si="0"/>
        <v/>
      </c>
      <c r="L33" s="7" t="str">
        <f t="shared" si="1"/>
        <v/>
      </c>
      <c r="Q33" s="7" t="str">
        <f t="shared" si="2"/>
        <v/>
      </c>
      <c r="R33" s="7" t="str">
        <f>IF(エントリー表!AJ43="","",エントリー表!AJ43)</f>
        <v/>
      </c>
      <c r="S33" s="7" t="str">
        <f>IF(エントリー表!AK43="","",エントリー表!AK43)</f>
        <v/>
      </c>
    </row>
    <row r="34" spans="1:19">
      <c r="A34" s="7" t="str">
        <f>IF(エントリー表!C44&lt;&gt;"",エントリー表!B44,"")</f>
        <v/>
      </c>
      <c r="C34" s="17" t="str">
        <f>エントリー表!AD44</f>
        <v/>
      </c>
      <c r="D34" s="7" t="str">
        <f>IF(エントリー表!C44&lt;&gt;"",エントリー表!C44,"")</f>
        <v/>
      </c>
      <c r="E34" s="7" t="str">
        <f>IF(エントリー表!D44&lt;&gt;"",ASC(エントリー表!D44),"")</f>
        <v/>
      </c>
      <c r="F34" s="7" t="str">
        <f>IF(エントリー表!C44="","",エントリー表!F44)</f>
        <v/>
      </c>
      <c r="G34" s="10" t="str">
        <f>IF(エントリー表!AC44="","",1)</f>
        <v/>
      </c>
      <c r="H34" s="7" t="str">
        <f>IF(エントリー表!G44="","",エントリー表!G44)</f>
        <v/>
      </c>
      <c r="I34" s="7" t="str">
        <f>IF(エントリー表!AC44="","",VLOOKUP(エントリー表!AC44,年齢テーブル,3))</f>
        <v/>
      </c>
      <c r="K34" s="7" t="str">
        <f t="shared" si="0"/>
        <v/>
      </c>
      <c r="L34" s="7" t="str">
        <f t="shared" si="1"/>
        <v/>
      </c>
      <c r="Q34" s="7" t="str">
        <f t="shared" si="2"/>
        <v/>
      </c>
      <c r="R34" s="7" t="str">
        <f>IF(エントリー表!AJ44="","",エントリー表!AJ44)</f>
        <v/>
      </c>
      <c r="S34" s="7" t="str">
        <f>IF(エントリー表!AK44="","",エントリー表!AK44)</f>
        <v/>
      </c>
    </row>
    <row r="35" spans="1:19">
      <c r="A35" s="7" t="str">
        <f>IF(エントリー表!C45&lt;&gt;"",エントリー表!B45,"")</f>
        <v/>
      </c>
      <c r="C35" s="17" t="str">
        <f>エントリー表!AD45</f>
        <v/>
      </c>
      <c r="D35" s="7" t="str">
        <f>IF(エントリー表!C45&lt;&gt;"",エントリー表!C45,"")</f>
        <v/>
      </c>
      <c r="E35" s="7" t="str">
        <f>IF(エントリー表!D45&lt;&gt;"",ASC(エントリー表!D45),"")</f>
        <v/>
      </c>
      <c r="F35" s="7" t="str">
        <f>IF(エントリー表!C45="","",エントリー表!F45)</f>
        <v/>
      </c>
      <c r="G35" s="10" t="str">
        <f>IF(エントリー表!AC45="","",1)</f>
        <v/>
      </c>
      <c r="H35" s="7" t="str">
        <f>IF(エントリー表!G45="","",エントリー表!G45)</f>
        <v/>
      </c>
      <c r="I35" s="7" t="str">
        <f>IF(エントリー表!AC45="","",VLOOKUP(エントリー表!AC45,年齢テーブル,3))</f>
        <v/>
      </c>
      <c r="K35" s="7" t="str">
        <f t="shared" si="0"/>
        <v/>
      </c>
      <c r="L35" s="7" t="str">
        <f t="shared" si="1"/>
        <v/>
      </c>
      <c r="Q35" s="7" t="str">
        <f t="shared" si="2"/>
        <v/>
      </c>
      <c r="R35" s="7" t="str">
        <f>IF(エントリー表!AJ45="","",エントリー表!AJ45)</f>
        <v/>
      </c>
      <c r="S35" s="7" t="str">
        <f>IF(エントリー表!AK45="","",エントリー表!AK45)</f>
        <v/>
      </c>
    </row>
    <row r="36" spans="1:19">
      <c r="A36" s="7" t="str">
        <f>IF(エントリー表!C46&lt;&gt;"",エントリー表!B46,"")</f>
        <v/>
      </c>
      <c r="C36" s="17" t="str">
        <f>エントリー表!AD46</f>
        <v/>
      </c>
      <c r="D36" s="7" t="str">
        <f>IF(エントリー表!C46&lt;&gt;"",エントリー表!C46,"")</f>
        <v/>
      </c>
      <c r="E36" s="7" t="str">
        <f>IF(エントリー表!D46&lt;&gt;"",ASC(エントリー表!D46),"")</f>
        <v/>
      </c>
      <c r="F36" s="7" t="str">
        <f>IF(エントリー表!C46="","",エントリー表!F46)</f>
        <v/>
      </c>
      <c r="G36" s="10" t="str">
        <f>IF(エントリー表!AC46="","",1)</f>
        <v/>
      </c>
      <c r="H36" s="7" t="str">
        <f>IF(エントリー表!G46="","",エントリー表!G46)</f>
        <v/>
      </c>
      <c r="I36" s="7" t="str">
        <f>IF(エントリー表!AC46="","",VLOOKUP(エントリー表!AC46,年齢テーブル,3))</f>
        <v/>
      </c>
      <c r="K36" s="7" t="str">
        <f t="shared" si="0"/>
        <v/>
      </c>
      <c r="L36" s="7" t="str">
        <f t="shared" si="1"/>
        <v/>
      </c>
      <c r="Q36" s="7" t="str">
        <f t="shared" si="2"/>
        <v/>
      </c>
      <c r="R36" s="7" t="str">
        <f>IF(エントリー表!AJ46="","",エントリー表!AJ46)</f>
        <v/>
      </c>
      <c r="S36" s="7" t="str">
        <f>IF(エントリー表!AK46="","",エントリー表!AK46)</f>
        <v/>
      </c>
    </row>
    <row r="37" spans="1:19">
      <c r="A37" s="7" t="str">
        <f>IF(エントリー表!C47&lt;&gt;"",エントリー表!B47,"")</f>
        <v/>
      </c>
      <c r="C37" s="17" t="str">
        <f>エントリー表!AD47</f>
        <v/>
      </c>
      <c r="D37" s="7" t="str">
        <f>IF(エントリー表!C47&lt;&gt;"",エントリー表!C47,"")</f>
        <v/>
      </c>
      <c r="E37" s="7" t="str">
        <f>IF(エントリー表!D47&lt;&gt;"",ASC(エントリー表!D47),"")</f>
        <v/>
      </c>
      <c r="F37" s="7" t="str">
        <f>IF(エントリー表!C47="","",エントリー表!F47)</f>
        <v/>
      </c>
      <c r="G37" s="10" t="str">
        <f>IF(エントリー表!AC47="","",1)</f>
        <v/>
      </c>
      <c r="H37" s="7" t="str">
        <f>IF(エントリー表!G47="","",エントリー表!G47)</f>
        <v/>
      </c>
      <c r="I37" s="7" t="str">
        <f>IF(エントリー表!AC47="","",VLOOKUP(エントリー表!AC47,年齢テーブル,3))</f>
        <v/>
      </c>
      <c r="K37" s="7" t="str">
        <f t="shared" si="0"/>
        <v/>
      </c>
      <c r="L37" s="7" t="str">
        <f t="shared" si="1"/>
        <v/>
      </c>
      <c r="Q37" s="7" t="str">
        <f t="shared" si="2"/>
        <v/>
      </c>
      <c r="R37" s="7" t="str">
        <f>IF(エントリー表!AJ47="","",エントリー表!AJ47)</f>
        <v/>
      </c>
      <c r="S37" s="7" t="str">
        <f>IF(エントリー表!AK47="","",エントリー表!AK47)</f>
        <v/>
      </c>
    </row>
    <row r="38" spans="1:19">
      <c r="A38" s="7" t="str">
        <f>IF(エントリー表!C48&lt;&gt;"",エントリー表!B48,"")</f>
        <v/>
      </c>
      <c r="C38" s="17" t="str">
        <f>エントリー表!AD48</f>
        <v/>
      </c>
      <c r="D38" s="7" t="str">
        <f>IF(エントリー表!C48&lt;&gt;"",エントリー表!C48,"")</f>
        <v/>
      </c>
      <c r="E38" s="7" t="str">
        <f>IF(エントリー表!D48&lt;&gt;"",ASC(エントリー表!D48),"")</f>
        <v/>
      </c>
      <c r="F38" s="7" t="str">
        <f>IF(エントリー表!C48="","",エントリー表!F48)</f>
        <v/>
      </c>
      <c r="G38" s="10" t="str">
        <f>IF(エントリー表!AC48="","",1)</f>
        <v/>
      </c>
      <c r="H38" s="7" t="str">
        <f>IF(エントリー表!G48="","",エントリー表!G48)</f>
        <v/>
      </c>
      <c r="I38" s="7" t="str">
        <f>IF(エントリー表!AC48="","",VLOOKUP(エントリー表!AC48,年齢テーブル,3))</f>
        <v/>
      </c>
      <c r="K38" s="7" t="str">
        <f t="shared" si="0"/>
        <v/>
      </c>
      <c r="L38" s="7" t="str">
        <f t="shared" si="1"/>
        <v/>
      </c>
      <c r="Q38" s="7" t="str">
        <f t="shared" si="2"/>
        <v/>
      </c>
      <c r="R38" s="7" t="str">
        <f>IF(エントリー表!AJ48="","",エントリー表!AJ48)</f>
        <v/>
      </c>
      <c r="S38" s="7" t="str">
        <f>IF(エントリー表!AK48="","",エントリー表!AK48)</f>
        <v/>
      </c>
    </row>
    <row r="39" spans="1:19">
      <c r="A39" s="7" t="str">
        <f>IF(エントリー表!C49&lt;&gt;"",エントリー表!B49,"")</f>
        <v/>
      </c>
      <c r="C39" s="17" t="str">
        <f>エントリー表!AD49</f>
        <v/>
      </c>
      <c r="D39" s="7" t="str">
        <f>IF(エントリー表!C49&lt;&gt;"",エントリー表!C49,"")</f>
        <v/>
      </c>
      <c r="E39" s="7" t="str">
        <f>IF(エントリー表!D49&lt;&gt;"",ASC(エントリー表!D49),"")</f>
        <v/>
      </c>
      <c r="F39" s="7" t="str">
        <f>IF(エントリー表!C49="","",エントリー表!F49)</f>
        <v/>
      </c>
      <c r="G39" s="10" t="str">
        <f>IF(エントリー表!AC49="","",1)</f>
        <v/>
      </c>
      <c r="H39" s="7" t="str">
        <f>IF(エントリー表!G49="","",エントリー表!G49)</f>
        <v/>
      </c>
      <c r="I39" s="7" t="str">
        <f>IF(エントリー表!AC49="","",VLOOKUP(エントリー表!AC49,年齢テーブル,3))</f>
        <v/>
      </c>
      <c r="K39" s="7" t="str">
        <f t="shared" si="0"/>
        <v/>
      </c>
      <c r="L39" s="7" t="str">
        <f t="shared" si="1"/>
        <v/>
      </c>
      <c r="Q39" s="7" t="str">
        <f t="shared" si="2"/>
        <v/>
      </c>
      <c r="R39" s="7" t="str">
        <f>IF(エントリー表!AJ49="","",エントリー表!AJ49)</f>
        <v/>
      </c>
      <c r="S39" s="7" t="str">
        <f>IF(エントリー表!AK49="","",エントリー表!AK49)</f>
        <v/>
      </c>
    </row>
    <row r="40" spans="1:19">
      <c r="A40" s="7" t="str">
        <f>IF(エントリー表!C50&lt;&gt;"",エントリー表!B50,"")</f>
        <v/>
      </c>
      <c r="C40" s="17" t="str">
        <f>エントリー表!AD50</f>
        <v/>
      </c>
      <c r="D40" s="7" t="str">
        <f>IF(エントリー表!C50&lt;&gt;"",エントリー表!C50,"")</f>
        <v/>
      </c>
      <c r="E40" s="7" t="str">
        <f>IF(エントリー表!D50&lt;&gt;"",ASC(エントリー表!D50),"")</f>
        <v/>
      </c>
      <c r="F40" s="7" t="str">
        <f>IF(エントリー表!C50="","",エントリー表!F50)</f>
        <v/>
      </c>
      <c r="G40" s="10" t="str">
        <f>IF(エントリー表!AC50="","",1)</f>
        <v/>
      </c>
      <c r="H40" s="7" t="str">
        <f>IF(エントリー表!G50="","",エントリー表!G50)</f>
        <v/>
      </c>
      <c r="I40" s="7" t="str">
        <f>IF(エントリー表!AC50="","",VLOOKUP(エントリー表!AC50,年齢テーブル,3))</f>
        <v/>
      </c>
      <c r="K40" s="7" t="str">
        <f t="shared" si="0"/>
        <v/>
      </c>
      <c r="L40" s="7" t="str">
        <f t="shared" si="1"/>
        <v/>
      </c>
      <c r="Q40" s="7" t="str">
        <f t="shared" si="2"/>
        <v/>
      </c>
      <c r="R40" s="7" t="str">
        <f>IF(エントリー表!AJ50="","",エントリー表!AJ50)</f>
        <v/>
      </c>
      <c r="S40" s="7" t="str">
        <f>IF(エントリー表!AK50="","",エントリー表!AK50)</f>
        <v/>
      </c>
    </row>
    <row r="41" spans="1:19">
      <c r="A41" s="7" t="str">
        <f>IF(エントリー表!C51&lt;&gt;"",エントリー表!B51,"")</f>
        <v/>
      </c>
      <c r="C41" s="17" t="str">
        <f>エントリー表!AD51</f>
        <v/>
      </c>
      <c r="D41" s="7" t="str">
        <f>IF(エントリー表!C51&lt;&gt;"",エントリー表!C51,"")</f>
        <v/>
      </c>
      <c r="E41" s="7" t="str">
        <f>IF(エントリー表!D51&lt;&gt;"",ASC(エントリー表!D51),"")</f>
        <v/>
      </c>
      <c r="F41" s="7" t="str">
        <f>IF(エントリー表!C51="","",エントリー表!F51)</f>
        <v/>
      </c>
      <c r="G41" s="10" t="str">
        <f>IF(エントリー表!AC51="","",1)</f>
        <v/>
      </c>
      <c r="H41" s="7" t="str">
        <f>IF(エントリー表!G51="","",エントリー表!G51)</f>
        <v/>
      </c>
      <c r="I41" s="7" t="str">
        <f>IF(エントリー表!AC51="","",VLOOKUP(エントリー表!AC51,年齢テーブル,3))</f>
        <v/>
      </c>
      <c r="K41" s="7" t="str">
        <f t="shared" si="0"/>
        <v/>
      </c>
      <c r="L41" s="7" t="str">
        <f t="shared" si="1"/>
        <v/>
      </c>
      <c r="Q41" s="7" t="str">
        <f t="shared" si="2"/>
        <v/>
      </c>
      <c r="R41" s="7" t="str">
        <f>IF(エントリー表!AJ51="","",エントリー表!AJ51)</f>
        <v/>
      </c>
      <c r="S41" s="7" t="str">
        <f>IF(エントリー表!AK51="","",エントリー表!AK51)</f>
        <v/>
      </c>
    </row>
    <row r="42" spans="1:19">
      <c r="A42" s="7" t="str">
        <f>IF(エントリー表!C52&lt;&gt;"",エントリー表!B52,"")</f>
        <v/>
      </c>
      <c r="F42" s="7" t="str">
        <f>IF(エントリー表!C52="","",エントリー表!F52)</f>
        <v/>
      </c>
      <c r="G42" s="10"/>
    </row>
    <row r="43" spans="1:19">
      <c r="G43" s="10"/>
    </row>
    <row r="44" spans="1:19">
      <c r="G44" s="10"/>
    </row>
    <row r="45" spans="1:19">
      <c r="G45" s="10"/>
    </row>
    <row r="46" spans="1:19">
      <c r="G46" s="10"/>
    </row>
  </sheetData>
  <phoneticPr fontId="3"/>
  <pageMargins left="0.75" right="0.75" top="1" bottom="1" header="0.51200000000000001" footer="0.51200000000000001"/>
  <pageSetup paperSize="9" scale="1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E970-1783-4830-9704-CB4E4837FCCC}">
  <dimension ref="A1:F53"/>
  <sheetViews>
    <sheetView workbookViewId="0">
      <selection activeCell="E16" sqref="E16"/>
    </sheetView>
  </sheetViews>
  <sheetFormatPr defaultRowHeight="18"/>
  <cols>
    <col min="1" max="1" width="4.77734375" style="132" customWidth="1"/>
    <col min="2" max="2" width="38.21875" style="132" customWidth="1"/>
    <col min="3" max="3" width="29.44140625" style="132" customWidth="1"/>
    <col min="4" max="4" width="24.88671875" style="132" bestFit="1" customWidth="1"/>
    <col min="5" max="5" width="30.5546875" style="132" customWidth="1"/>
    <col min="6" max="16384" width="8.88671875" style="132"/>
  </cols>
  <sheetData>
    <row r="1" spans="1:6" ht="15.75" customHeight="1">
      <c r="B1" s="268" t="s">
        <v>299</v>
      </c>
      <c r="C1" s="135"/>
    </row>
    <row r="2" spans="1:6" ht="15.75" customHeight="1">
      <c r="B2" s="268"/>
      <c r="C2" s="135"/>
    </row>
    <row r="3" spans="1:6" ht="15.75" customHeight="1">
      <c r="B3" s="268"/>
      <c r="C3" s="138" t="s">
        <v>302</v>
      </c>
      <c r="F3" s="132" t="s">
        <v>308</v>
      </c>
    </row>
    <row r="4" spans="1:6" ht="22.5" customHeight="1">
      <c r="A4" s="134">
        <v>1</v>
      </c>
      <c r="B4" s="136" t="s">
        <v>298</v>
      </c>
      <c r="C4" s="137" t="s">
        <v>263</v>
      </c>
      <c r="D4" s="137" t="s">
        <v>263</v>
      </c>
      <c r="E4" s="132" t="s">
        <v>312</v>
      </c>
      <c r="F4" s="132">
        <f>LEN(E4)</f>
        <v>7</v>
      </c>
    </row>
    <row r="5" spans="1:6" ht="22.5" customHeight="1">
      <c r="A5" s="134">
        <v>2</v>
      </c>
      <c r="B5" s="136" t="s">
        <v>297</v>
      </c>
      <c r="C5" s="137" t="s">
        <v>265</v>
      </c>
      <c r="D5" s="137" t="s">
        <v>265</v>
      </c>
      <c r="E5" s="132" t="s">
        <v>313</v>
      </c>
      <c r="F5" s="132">
        <f t="shared" ref="F5:F39" si="0">LEN(E5)</f>
        <v>7</v>
      </c>
    </row>
    <row r="6" spans="1:6" ht="22.5" customHeight="1">
      <c r="A6" s="134">
        <v>3</v>
      </c>
      <c r="B6" s="136" t="s">
        <v>296</v>
      </c>
      <c r="C6" s="137" t="s">
        <v>264</v>
      </c>
      <c r="D6" s="137" t="s">
        <v>301</v>
      </c>
      <c r="E6" s="132" t="s">
        <v>309</v>
      </c>
      <c r="F6" s="132">
        <f t="shared" si="0"/>
        <v>10</v>
      </c>
    </row>
    <row r="7" spans="1:6" ht="22.5" customHeight="1">
      <c r="A7" s="134">
        <v>4</v>
      </c>
      <c r="B7" s="136" t="s">
        <v>295</v>
      </c>
      <c r="C7" s="136" t="s">
        <v>271</v>
      </c>
      <c r="D7" s="136" t="s">
        <v>271</v>
      </c>
      <c r="E7" s="132" t="s">
        <v>303</v>
      </c>
      <c r="F7" s="132">
        <f t="shared" si="0"/>
        <v>11</v>
      </c>
    </row>
    <row r="8" spans="1:6" ht="22.5" customHeight="1">
      <c r="A8" s="134">
        <v>5</v>
      </c>
      <c r="B8" s="136" t="s">
        <v>294</v>
      </c>
      <c r="C8" s="136" t="s">
        <v>270</v>
      </c>
      <c r="D8" s="136" t="s">
        <v>270</v>
      </c>
      <c r="E8" s="132" t="s">
        <v>304</v>
      </c>
      <c r="F8" s="132">
        <f t="shared" si="0"/>
        <v>10</v>
      </c>
    </row>
    <row r="9" spans="1:6" ht="22.5" customHeight="1">
      <c r="A9" s="134">
        <v>6</v>
      </c>
      <c r="B9" s="136" t="s">
        <v>293</v>
      </c>
      <c r="C9" s="136" t="s">
        <v>272</v>
      </c>
      <c r="D9" s="136" t="s">
        <v>272</v>
      </c>
      <c r="E9" s="132" t="s">
        <v>314</v>
      </c>
      <c r="F9" s="132">
        <f t="shared" si="0"/>
        <v>8</v>
      </c>
    </row>
    <row r="10" spans="1:6" ht="22.5" customHeight="1">
      <c r="A10" s="134">
        <v>7</v>
      </c>
      <c r="B10" s="136" t="s">
        <v>292</v>
      </c>
      <c r="C10" s="136" t="s">
        <v>282</v>
      </c>
      <c r="D10" s="136" t="s">
        <v>282</v>
      </c>
      <c r="E10" s="132" t="s">
        <v>315</v>
      </c>
      <c r="F10" s="132">
        <f t="shared" si="0"/>
        <v>7</v>
      </c>
    </row>
    <row r="11" spans="1:6" ht="22.5" customHeight="1">
      <c r="A11" s="134">
        <v>8</v>
      </c>
      <c r="B11" s="136" t="s">
        <v>291</v>
      </c>
      <c r="C11" s="136" t="s">
        <v>276</v>
      </c>
      <c r="D11" s="136" t="s">
        <v>276</v>
      </c>
      <c r="E11" s="132" t="s">
        <v>316</v>
      </c>
      <c r="F11" s="132">
        <f t="shared" si="0"/>
        <v>7</v>
      </c>
    </row>
    <row r="12" spans="1:6" ht="22.5" customHeight="1">
      <c r="A12" s="134">
        <v>9</v>
      </c>
      <c r="B12" s="136" t="s">
        <v>290</v>
      </c>
      <c r="C12" s="136" t="s">
        <v>274</v>
      </c>
      <c r="D12" s="136" t="s">
        <v>274</v>
      </c>
      <c r="E12" s="132" t="s">
        <v>317</v>
      </c>
      <c r="F12" s="132">
        <f t="shared" si="0"/>
        <v>8</v>
      </c>
    </row>
    <row r="13" spans="1:6" ht="22.5" customHeight="1">
      <c r="A13" s="134">
        <v>10</v>
      </c>
      <c r="B13" s="136" t="s">
        <v>289</v>
      </c>
      <c r="C13" s="136" t="s">
        <v>287</v>
      </c>
      <c r="D13" s="136" t="s">
        <v>287</v>
      </c>
      <c r="E13" s="132" t="s">
        <v>318</v>
      </c>
      <c r="F13" s="132">
        <f t="shared" si="0"/>
        <v>7</v>
      </c>
    </row>
    <row r="14" spans="1:6" ht="22.5" customHeight="1">
      <c r="A14" s="134">
        <v>11</v>
      </c>
      <c r="B14" s="136" t="s">
        <v>288</v>
      </c>
      <c r="C14" s="136" t="s">
        <v>280</v>
      </c>
      <c r="D14" s="136" t="s">
        <v>280</v>
      </c>
      <c r="E14" s="132" t="s">
        <v>319</v>
      </c>
      <c r="F14" s="132">
        <f t="shared" si="0"/>
        <v>7</v>
      </c>
    </row>
    <row r="15" spans="1:6" ht="22.5" customHeight="1">
      <c r="A15" s="134">
        <v>12</v>
      </c>
      <c r="B15" s="136" t="s">
        <v>287</v>
      </c>
      <c r="C15" s="136" t="s">
        <v>297</v>
      </c>
      <c r="D15" s="136" t="s">
        <v>297</v>
      </c>
      <c r="E15" s="132" t="s">
        <v>341</v>
      </c>
      <c r="F15" s="132">
        <f t="shared" si="0"/>
        <v>7</v>
      </c>
    </row>
    <row r="16" spans="1:6" ht="22.5" customHeight="1">
      <c r="A16" s="134">
        <v>13</v>
      </c>
      <c r="B16" s="136" t="s">
        <v>286</v>
      </c>
      <c r="C16" s="136" t="s">
        <v>268</v>
      </c>
      <c r="D16" s="136" t="s">
        <v>268</v>
      </c>
      <c r="E16" s="132" t="s">
        <v>320</v>
      </c>
      <c r="F16" s="132">
        <f t="shared" si="0"/>
        <v>8</v>
      </c>
    </row>
    <row r="17" spans="1:6" ht="22.5" customHeight="1">
      <c r="A17" s="134">
        <v>14</v>
      </c>
      <c r="B17" s="136" t="s">
        <v>285</v>
      </c>
      <c r="C17" s="136" t="s">
        <v>283</v>
      </c>
      <c r="D17" s="136" t="s">
        <v>300</v>
      </c>
      <c r="E17" s="132" t="s">
        <v>305</v>
      </c>
      <c r="F17" s="132">
        <f t="shared" si="0"/>
        <v>11</v>
      </c>
    </row>
    <row r="18" spans="1:6" ht="22.5" customHeight="1">
      <c r="A18" s="134">
        <v>15</v>
      </c>
      <c r="B18" s="136" t="s">
        <v>284</v>
      </c>
      <c r="C18" s="136" t="s">
        <v>267</v>
      </c>
      <c r="D18" s="136" t="s">
        <v>267</v>
      </c>
      <c r="E18" s="132" t="s">
        <v>321</v>
      </c>
      <c r="F18" s="132">
        <f t="shared" si="0"/>
        <v>7</v>
      </c>
    </row>
    <row r="19" spans="1:6" ht="22.5" customHeight="1">
      <c r="A19" s="134">
        <v>16</v>
      </c>
      <c r="B19" s="136" t="s">
        <v>283</v>
      </c>
      <c r="C19" s="136" t="s">
        <v>298</v>
      </c>
      <c r="D19" s="136" t="s">
        <v>298</v>
      </c>
      <c r="E19" s="132" t="s">
        <v>322</v>
      </c>
      <c r="F19" s="132">
        <f t="shared" si="0"/>
        <v>8</v>
      </c>
    </row>
    <row r="20" spans="1:6" ht="22.5" customHeight="1">
      <c r="A20" s="134">
        <v>17</v>
      </c>
      <c r="B20" s="136" t="s">
        <v>282</v>
      </c>
      <c r="C20" s="136" t="s">
        <v>286</v>
      </c>
      <c r="D20" s="136" t="s">
        <v>286</v>
      </c>
      <c r="E20" s="132" t="s">
        <v>323</v>
      </c>
      <c r="F20" s="132">
        <f t="shared" si="0"/>
        <v>7</v>
      </c>
    </row>
    <row r="21" spans="1:6" ht="22.5" customHeight="1">
      <c r="A21" s="134">
        <v>18</v>
      </c>
      <c r="B21" s="136" t="s">
        <v>281</v>
      </c>
      <c r="C21" s="136" t="s">
        <v>291</v>
      </c>
      <c r="D21" s="136" t="s">
        <v>306</v>
      </c>
      <c r="E21" s="132" t="s">
        <v>324</v>
      </c>
      <c r="F21" s="132">
        <f t="shared" si="0"/>
        <v>8</v>
      </c>
    </row>
    <row r="22" spans="1:6" ht="22.5" customHeight="1">
      <c r="A22" s="134">
        <v>19</v>
      </c>
      <c r="B22" s="136" t="s">
        <v>280</v>
      </c>
      <c r="C22" s="136" t="s">
        <v>290</v>
      </c>
      <c r="D22" s="136" t="s">
        <v>290</v>
      </c>
      <c r="E22" s="132" t="s">
        <v>325</v>
      </c>
      <c r="F22" s="132">
        <f t="shared" si="0"/>
        <v>8</v>
      </c>
    </row>
    <row r="23" spans="1:6" ht="22.5" customHeight="1">
      <c r="A23" s="134">
        <v>20</v>
      </c>
      <c r="B23" s="136" t="s">
        <v>279</v>
      </c>
      <c r="C23" s="136" t="s">
        <v>307</v>
      </c>
      <c r="D23" s="136" t="s">
        <v>281</v>
      </c>
      <c r="E23" s="132" t="s">
        <v>310</v>
      </c>
      <c r="F23" s="132">
        <f t="shared" si="0"/>
        <v>10</v>
      </c>
    </row>
    <row r="24" spans="1:6" ht="22.5" customHeight="1">
      <c r="A24" s="134">
        <v>21</v>
      </c>
      <c r="B24" s="136" t="s">
        <v>278</v>
      </c>
      <c r="C24" s="136" t="s">
        <v>295</v>
      </c>
      <c r="D24" s="136" t="s">
        <v>295</v>
      </c>
      <c r="E24" s="132" t="s">
        <v>326</v>
      </c>
      <c r="F24" s="132">
        <f t="shared" si="0"/>
        <v>9</v>
      </c>
    </row>
    <row r="25" spans="1:6" ht="22.5" customHeight="1">
      <c r="A25" s="134">
        <v>22</v>
      </c>
      <c r="B25" s="136" t="s">
        <v>277</v>
      </c>
      <c r="C25" s="136" t="s">
        <v>293</v>
      </c>
      <c r="D25" s="136" t="s">
        <v>293</v>
      </c>
      <c r="E25" s="132" t="s">
        <v>327</v>
      </c>
      <c r="F25" s="132">
        <f t="shared" si="0"/>
        <v>6</v>
      </c>
    </row>
    <row r="26" spans="1:6" ht="22.5" customHeight="1">
      <c r="A26" s="134">
        <v>23</v>
      </c>
      <c r="B26" s="136" t="s">
        <v>276</v>
      </c>
      <c r="C26" s="136" t="s">
        <v>296</v>
      </c>
      <c r="D26" s="136" t="s">
        <v>296</v>
      </c>
      <c r="E26" s="132" t="s">
        <v>328</v>
      </c>
      <c r="F26" s="132">
        <f t="shared" si="0"/>
        <v>7</v>
      </c>
    </row>
    <row r="27" spans="1:6" ht="22.5" customHeight="1">
      <c r="A27" s="134">
        <v>24</v>
      </c>
      <c r="B27" s="136" t="s">
        <v>275</v>
      </c>
      <c r="C27" s="136" t="s">
        <v>285</v>
      </c>
      <c r="D27" s="136" t="s">
        <v>285</v>
      </c>
      <c r="E27" s="132" t="s">
        <v>329</v>
      </c>
      <c r="F27" s="132">
        <f t="shared" si="0"/>
        <v>7</v>
      </c>
    </row>
    <row r="28" spans="1:6" ht="22.5" customHeight="1">
      <c r="A28" s="134">
        <v>25</v>
      </c>
      <c r="B28" s="136" t="s">
        <v>274</v>
      </c>
      <c r="C28" s="136" t="s">
        <v>275</v>
      </c>
      <c r="D28" s="136" t="s">
        <v>275</v>
      </c>
      <c r="E28" s="132" t="s">
        <v>330</v>
      </c>
      <c r="F28" s="132">
        <f t="shared" si="0"/>
        <v>7</v>
      </c>
    </row>
    <row r="29" spans="1:6" ht="22.5" customHeight="1">
      <c r="A29" s="134">
        <v>26</v>
      </c>
      <c r="B29" s="136" t="s">
        <v>273</v>
      </c>
      <c r="C29" s="136" t="s">
        <v>279</v>
      </c>
      <c r="D29" s="136" t="s">
        <v>279</v>
      </c>
      <c r="E29" s="132" t="s">
        <v>331</v>
      </c>
      <c r="F29" s="132">
        <f t="shared" si="0"/>
        <v>7</v>
      </c>
    </row>
    <row r="30" spans="1:6" ht="22.5" customHeight="1">
      <c r="A30" s="134">
        <v>27</v>
      </c>
      <c r="B30" s="136" t="s">
        <v>272</v>
      </c>
      <c r="C30" s="136" t="s">
        <v>277</v>
      </c>
      <c r="D30" s="136" t="s">
        <v>277</v>
      </c>
      <c r="E30" s="132" t="s">
        <v>311</v>
      </c>
      <c r="F30" s="132">
        <f t="shared" si="0"/>
        <v>10</v>
      </c>
    </row>
    <row r="31" spans="1:6" ht="22.5" customHeight="1">
      <c r="A31" s="134">
        <v>28</v>
      </c>
      <c r="B31" s="136" t="s">
        <v>271</v>
      </c>
      <c r="C31" s="136" t="s">
        <v>269</v>
      </c>
      <c r="D31" s="136" t="s">
        <v>269</v>
      </c>
      <c r="E31" s="132" t="s">
        <v>332</v>
      </c>
      <c r="F31" s="132">
        <f t="shared" si="0"/>
        <v>7</v>
      </c>
    </row>
    <row r="32" spans="1:6" ht="22.5" customHeight="1">
      <c r="A32" s="134">
        <v>29</v>
      </c>
      <c r="B32" s="136" t="s">
        <v>270</v>
      </c>
      <c r="C32" s="136" t="s">
        <v>288</v>
      </c>
      <c r="D32" s="136" t="s">
        <v>288</v>
      </c>
      <c r="E32" s="132" t="s">
        <v>333</v>
      </c>
      <c r="F32" s="132">
        <f t="shared" si="0"/>
        <v>6</v>
      </c>
    </row>
    <row r="33" spans="1:6" ht="22.5" customHeight="1">
      <c r="A33" s="134">
        <v>30</v>
      </c>
      <c r="B33" s="136" t="s">
        <v>269</v>
      </c>
      <c r="C33" s="136" t="s">
        <v>266</v>
      </c>
      <c r="D33" s="136" t="s">
        <v>266</v>
      </c>
      <c r="E33" s="132" t="s">
        <v>334</v>
      </c>
      <c r="F33" s="132">
        <f t="shared" si="0"/>
        <v>7</v>
      </c>
    </row>
    <row r="34" spans="1:6" ht="22.5" customHeight="1">
      <c r="A34" s="134">
        <v>31</v>
      </c>
      <c r="B34" s="136" t="s">
        <v>268</v>
      </c>
      <c r="C34" s="136" t="s">
        <v>278</v>
      </c>
      <c r="D34" s="136" t="s">
        <v>278</v>
      </c>
      <c r="E34" s="132" t="s">
        <v>335</v>
      </c>
      <c r="F34" s="132">
        <f t="shared" si="0"/>
        <v>9</v>
      </c>
    </row>
    <row r="35" spans="1:6" ht="22.5" customHeight="1">
      <c r="A35" s="134">
        <v>32</v>
      </c>
      <c r="B35" s="136" t="s">
        <v>267</v>
      </c>
      <c r="C35" s="136" t="s">
        <v>284</v>
      </c>
      <c r="D35" s="136" t="s">
        <v>284</v>
      </c>
      <c r="E35" s="132" t="s">
        <v>336</v>
      </c>
      <c r="F35" s="132">
        <f t="shared" si="0"/>
        <v>7</v>
      </c>
    </row>
    <row r="36" spans="1:6" ht="22.5" customHeight="1">
      <c r="A36" s="134">
        <v>33</v>
      </c>
      <c r="B36" s="136" t="s">
        <v>266</v>
      </c>
      <c r="C36" s="136" t="s">
        <v>294</v>
      </c>
      <c r="D36" s="136" t="s">
        <v>294</v>
      </c>
      <c r="E36" s="132" t="s">
        <v>337</v>
      </c>
      <c r="F36" s="132">
        <f t="shared" si="0"/>
        <v>7</v>
      </c>
    </row>
    <row r="37" spans="1:6" ht="22.5" customHeight="1">
      <c r="A37" s="134">
        <v>34</v>
      </c>
      <c r="B37" s="137" t="s">
        <v>265</v>
      </c>
      <c r="C37" s="136" t="s">
        <v>273</v>
      </c>
      <c r="D37" s="136" t="s">
        <v>273</v>
      </c>
      <c r="E37" s="132" t="s">
        <v>338</v>
      </c>
      <c r="F37" s="132">
        <f t="shared" si="0"/>
        <v>7</v>
      </c>
    </row>
    <row r="38" spans="1:6" ht="22.5" customHeight="1">
      <c r="A38" s="134">
        <v>35</v>
      </c>
      <c r="B38" s="137" t="s">
        <v>264</v>
      </c>
      <c r="C38" s="136" t="s">
        <v>289</v>
      </c>
      <c r="D38" s="136" t="s">
        <v>289</v>
      </c>
      <c r="E38" s="132" t="s">
        <v>339</v>
      </c>
      <c r="F38" s="132">
        <f t="shared" si="0"/>
        <v>8</v>
      </c>
    </row>
    <row r="39" spans="1:6" ht="22.5" customHeight="1">
      <c r="A39" s="134">
        <v>36</v>
      </c>
      <c r="B39" s="137" t="s">
        <v>263</v>
      </c>
      <c r="C39" s="136" t="s">
        <v>292</v>
      </c>
      <c r="D39" s="136" t="s">
        <v>292</v>
      </c>
      <c r="E39" s="132" t="s">
        <v>340</v>
      </c>
      <c r="F39" s="132">
        <f t="shared" si="0"/>
        <v>9</v>
      </c>
    </row>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spans="2:2" ht="15.75" customHeight="1"/>
    <row r="50" spans="2:2" ht="15.75" customHeight="1"/>
    <row r="51" spans="2:2" ht="15.75" customHeight="1">
      <c r="B51" s="133"/>
    </row>
    <row r="52" spans="2:2" ht="15.75" customHeight="1">
      <c r="B52" s="133"/>
    </row>
    <row r="53" spans="2:2">
      <c r="B53" s="133"/>
    </row>
  </sheetData>
  <sortState xmlns:xlrd2="http://schemas.microsoft.com/office/spreadsheetml/2017/richdata2" ref="C4:D39">
    <sortCondition ref="C4:C39"/>
  </sortState>
  <mergeCells count="1">
    <mergeCell ref="B1:B3"/>
  </mergeCells>
  <phoneticPr fontId="3"/>
  <pageMargins left="1.1023622047244095" right="0.70866141732283472" top="0.35433070866141736"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0"/>
  <sheetViews>
    <sheetView workbookViewId="0">
      <selection activeCell="P24" sqref="P24"/>
    </sheetView>
  </sheetViews>
  <sheetFormatPr defaultColWidth="6.88671875" defaultRowHeight="13.2"/>
  <cols>
    <col min="1" max="1" width="12.88671875" customWidth="1"/>
    <col min="2" max="3" width="3.109375" style="1" customWidth="1"/>
    <col min="4" max="6" width="3.109375" customWidth="1"/>
    <col min="7" max="7" width="5.109375" customWidth="1"/>
    <col min="8" max="8" width="2.109375" customWidth="1"/>
    <col min="9" max="9" width="10.33203125" customWidth="1"/>
    <col min="10" max="10" width="13.109375" customWidth="1"/>
    <col min="11" max="12" width="10.109375" customWidth="1"/>
    <col min="13" max="13" width="9.109375" customWidth="1"/>
    <col min="14" max="14" width="5.109375" customWidth="1"/>
    <col min="15" max="15" width="12" customWidth="1"/>
    <col min="16" max="16" width="10.109375" customWidth="1"/>
    <col min="17" max="18" width="7.109375" style="12" customWidth="1"/>
    <col min="19" max="19" width="9.33203125" style="12" customWidth="1"/>
    <col min="20" max="20" width="7.109375" style="12" customWidth="1"/>
    <col min="21" max="21" width="12" style="12" customWidth="1"/>
    <col min="22" max="22" width="6.88671875" customWidth="1"/>
  </cols>
  <sheetData>
    <row r="1" spans="1:21">
      <c r="A1" t="s">
        <v>184</v>
      </c>
      <c r="B1" s="1" t="s">
        <v>150</v>
      </c>
      <c r="C1" s="1" t="s">
        <v>151</v>
      </c>
      <c r="F1" s="1" t="s">
        <v>150</v>
      </c>
      <c r="G1" s="1" t="s">
        <v>173</v>
      </c>
      <c r="I1" t="s">
        <v>207</v>
      </c>
      <c r="J1" t="s">
        <v>166</v>
      </c>
      <c r="K1" t="s">
        <v>344</v>
      </c>
      <c r="L1" t="s">
        <v>208</v>
      </c>
      <c r="M1" t="s">
        <v>168</v>
      </c>
      <c r="N1" t="s">
        <v>45</v>
      </c>
      <c r="O1" t="s">
        <v>170</v>
      </c>
      <c r="P1" t="s">
        <v>169</v>
      </c>
      <c r="Q1" t="s">
        <v>49</v>
      </c>
      <c r="R1" t="s">
        <v>39</v>
      </c>
      <c r="S1" t="s">
        <v>172</v>
      </c>
      <c r="T1" t="s">
        <v>40</v>
      </c>
      <c r="U1" t="s">
        <v>261</v>
      </c>
    </row>
    <row r="2" spans="1:21">
      <c r="B2" s="1" t="s">
        <v>51</v>
      </c>
      <c r="C2" s="1" t="s">
        <v>51</v>
      </c>
      <c r="D2" s="1" t="s">
        <v>51</v>
      </c>
      <c r="E2" s="1" t="s">
        <v>51</v>
      </c>
      <c r="F2" s="1" t="s">
        <v>51</v>
      </c>
      <c r="G2" s="1"/>
      <c r="Q2"/>
      <c r="R2"/>
      <c r="S2"/>
      <c r="T2"/>
      <c r="U2"/>
    </row>
    <row r="3" spans="1:21">
      <c r="B3" s="1" t="s">
        <v>52</v>
      </c>
      <c r="C3" s="1" t="s">
        <v>52</v>
      </c>
      <c r="D3" s="1" t="s">
        <v>52</v>
      </c>
      <c r="E3" s="1" t="s">
        <v>52</v>
      </c>
      <c r="F3" s="1" t="s">
        <v>52</v>
      </c>
      <c r="G3" s="1" t="s">
        <v>163</v>
      </c>
      <c r="H3" s="1" t="s">
        <v>176</v>
      </c>
      <c r="I3" s="21">
        <f ca="1">EDATE(I4,-12)</f>
        <v>41001</v>
      </c>
      <c r="J3" t="s">
        <v>167</v>
      </c>
      <c r="K3">
        <v>3</v>
      </c>
      <c r="L3">
        <v>6</v>
      </c>
      <c r="M3">
        <v>1</v>
      </c>
      <c r="N3" s="1" t="s">
        <v>153</v>
      </c>
      <c r="O3" t="s">
        <v>49</v>
      </c>
      <c r="P3">
        <v>1</v>
      </c>
      <c r="Q3" s="1" t="s">
        <v>179</v>
      </c>
      <c r="R3" s="1" t="s">
        <v>180</v>
      </c>
      <c r="S3" s="1" t="s">
        <v>180</v>
      </c>
      <c r="T3" s="1" t="s">
        <v>180</v>
      </c>
      <c r="U3" s="1"/>
    </row>
    <row r="4" spans="1:21">
      <c r="B4" s="1" t="s">
        <v>53</v>
      </c>
      <c r="C4" s="1" t="s">
        <v>53</v>
      </c>
      <c r="D4" s="1" t="s">
        <v>53</v>
      </c>
      <c r="E4" s="1" t="s">
        <v>53</v>
      </c>
      <c r="F4" s="1" t="s">
        <v>53</v>
      </c>
      <c r="G4" s="1" t="s">
        <v>164</v>
      </c>
      <c r="H4" s="1" t="s">
        <v>177</v>
      </c>
      <c r="I4" s="21">
        <f ca="1">EDATE(I5,-12)</f>
        <v>41366</v>
      </c>
      <c r="J4" t="s">
        <v>167</v>
      </c>
      <c r="K4">
        <v>3</v>
      </c>
      <c r="L4">
        <v>5</v>
      </c>
      <c r="M4">
        <v>1</v>
      </c>
      <c r="N4" s="1" t="s">
        <v>50</v>
      </c>
      <c r="O4" t="s">
        <v>40</v>
      </c>
      <c r="P4">
        <v>2</v>
      </c>
      <c r="Q4" s="1" t="s">
        <v>180</v>
      </c>
      <c r="U4" s="1"/>
    </row>
    <row r="5" spans="1:21">
      <c r="B5" s="1" t="s">
        <v>54</v>
      </c>
      <c r="C5" s="1" t="s">
        <v>54</v>
      </c>
      <c r="D5" s="1" t="s">
        <v>54</v>
      </c>
      <c r="E5" s="1" t="s">
        <v>54</v>
      </c>
      <c r="F5" s="1" t="s">
        <v>54</v>
      </c>
      <c r="H5" s="1"/>
      <c r="I5" s="21">
        <f ca="1">EDATE(I6,-12)</f>
        <v>41731</v>
      </c>
      <c r="J5" t="s">
        <v>206</v>
      </c>
      <c r="K5">
        <v>2</v>
      </c>
      <c r="L5">
        <v>4</v>
      </c>
      <c r="M5">
        <v>1</v>
      </c>
      <c r="N5" s="1"/>
      <c r="O5" t="s">
        <v>171</v>
      </c>
      <c r="P5">
        <v>3</v>
      </c>
      <c r="Q5"/>
      <c r="R5"/>
      <c r="S5"/>
      <c r="T5"/>
      <c r="U5"/>
    </row>
    <row r="6" spans="1:21">
      <c r="B6" s="1" t="s">
        <v>55</v>
      </c>
      <c r="C6" s="1" t="s">
        <v>55</v>
      </c>
      <c r="D6" s="1" t="s">
        <v>55</v>
      </c>
      <c r="E6" s="1" t="s">
        <v>55</v>
      </c>
      <c r="F6" s="1" t="s">
        <v>55</v>
      </c>
      <c r="H6" s="1"/>
      <c r="I6" s="21">
        <f ca="1">EDATE(I7,-12)</f>
        <v>42096</v>
      </c>
      <c r="J6" t="s">
        <v>205</v>
      </c>
      <c r="K6">
        <v>1</v>
      </c>
      <c r="L6">
        <v>3</v>
      </c>
      <c r="M6">
        <v>1</v>
      </c>
      <c r="N6" s="1"/>
      <c r="O6" t="s">
        <v>172</v>
      </c>
      <c r="P6">
        <v>4</v>
      </c>
      <c r="Q6"/>
      <c r="R6"/>
      <c r="S6"/>
      <c r="T6"/>
      <c r="U6"/>
    </row>
    <row r="7" spans="1:21">
      <c r="B7" s="1" t="s">
        <v>56</v>
      </c>
      <c r="C7" s="1" t="s">
        <v>56</v>
      </c>
      <c r="D7" s="1" t="s">
        <v>56</v>
      </c>
      <c r="E7" s="1" t="s">
        <v>56</v>
      </c>
      <c r="F7" s="1" t="s">
        <v>56</v>
      </c>
      <c r="H7" s="1"/>
      <c r="I7" s="21">
        <f ca="1">EDATE(I8,-12)</f>
        <v>42462</v>
      </c>
      <c r="J7" t="s">
        <v>205</v>
      </c>
      <c r="K7">
        <v>1</v>
      </c>
      <c r="L7">
        <v>2</v>
      </c>
      <c r="M7">
        <v>1</v>
      </c>
      <c r="N7" s="1"/>
      <c r="Q7"/>
      <c r="R7"/>
      <c r="S7"/>
      <c r="T7"/>
      <c r="U7"/>
    </row>
    <row r="8" spans="1:21">
      <c r="B8" s="1" t="s">
        <v>57</v>
      </c>
      <c r="C8" s="1" t="s">
        <v>57</v>
      </c>
      <c r="D8" s="1" t="s">
        <v>57</v>
      </c>
      <c r="E8" s="1" t="s">
        <v>57</v>
      </c>
      <c r="F8" s="1" t="s">
        <v>57</v>
      </c>
      <c r="H8" s="1"/>
      <c r="I8" s="21">
        <f ca="1">EDATE(DATEVALUE(TEXT(YEAR(基準日),"0000")&amp;"/04/02"),-84)</f>
        <v>42827</v>
      </c>
      <c r="J8" t="s">
        <v>205</v>
      </c>
      <c r="K8">
        <v>1</v>
      </c>
      <c r="L8">
        <v>1</v>
      </c>
      <c r="M8">
        <v>1</v>
      </c>
      <c r="Q8"/>
      <c r="R8"/>
      <c r="S8"/>
      <c r="T8"/>
      <c r="U8"/>
    </row>
    <row r="9" spans="1:21">
      <c r="B9" s="1" t="s">
        <v>58</v>
      </c>
      <c r="C9" s="1" t="s">
        <v>58</v>
      </c>
      <c r="D9" s="1" t="s">
        <v>58</v>
      </c>
      <c r="E9" s="1" t="s">
        <v>58</v>
      </c>
      <c r="F9" s="1" t="s">
        <v>58</v>
      </c>
      <c r="H9" s="1"/>
      <c r="I9" s="21">
        <f ca="1">DATE(YEAR(I8)+1,MONTH(I8),DAY(I8)-1)</f>
        <v>43191</v>
      </c>
      <c r="Q9"/>
      <c r="R9"/>
      <c r="S9"/>
      <c r="T9"/>
      <c r="U9"/>
    </row>
    <row r="10" spans="1:21">
      <c r="B10" s="1" t="s">
        <v>59</v>
      </c>
      <c r="C10" s="1" t="s">
        <v>59</v>
      </c>
      <c r="D10" s="1" t="s">
        <v>59</v>
      </c>
      <c r="E10" s="1" t="s">
        <v>59</v>
      </c>
      <c r="F10" s="1" t="s">
        <v>59</v>
      </c>
      <c r="H10" s="1"/>
      <c r="Q10"/>
      <c r="R10"/>
      <c r="S10"/>
      <c r="T10"/>
      <c r="U10"/>
    </row>
    <row r="11" spans="1:21">
      <c r="B11" s="1" t="s">
        <v>60</v>
      </c>
      <c r="C11" s="1" t="s">
        <v>60</v>
      </c>
      <c r="D11" s="1" t="s">
        <v>60</v>
      </c>
      <c r="E11" s="1" t="s">
        <v>60</v>
      </c>
      <c r="F11" s="1" t="s">
        <v>60</v>
      </c>
      <c r="H11" s="1"/>
      <c r="J11" s="21">
        <f ca="1">DATEVALUE(TEXT(YEAR(TODAY()),"0000")&amp;"/04/01")</f>
        <v>45383</v>
      </c>
      <c r="Q11"/>
      <c r="R11"/>
      <c r="S11"/>
      <c r="T11"/>
      <c r="U11"/>
    </row>
    <row r="12" spans="1:21">
      <c r="B12" s="1" t="s">
        <v>61</v>
      </c>
      <c r="C12" s="1" t="s">
        <v>61</v>
      </c>
      <c r="D12" s="1" t="s">
        <v>61</v>
      </c>
      <c r="E12" s="1" t="s">
        <v>61</v>
      </c>
      <c r="F12" s="1" t="s">
        <v>61</v>
      </c>
      <c r="L12">
        <v>6</v>
      </c>
      <c r="Q12"/>
      <c r="R12"/>
      <c r="S12"/>
      <c r="T12"/>
      <c r="U12"/>
    </row>
    <row r="13" spans="1:21">
      <c r="B13" s="1" t="s">
        <v>62</v>
      </c>
      <c r="C13" s="1" t="s">
        <v>62</v>
      </c>
      <c r="D13" s="1" t="s">
        <v>62</v>
      </c>
      <c r="E13" s="1" t="s">
        <v>62</v>
      </c>
      <c r="F13" s="1" t="s">
        <v>62</v>
      </c>
      <c r="L13">
        <v>5</v>
      </c>
      <c r="Q13"/>
      <c r="R13"/>
      <c r="S13"/>
      <c r="T13"/>
      <c r="U13"/>
    </row>
    <row r="14" spans="1:21">
      <c r="B14" s="1" t="s">
        <v>63</v>
      </c>
      <c r="C14" s="1" t="s">
        <v>63</v>
      </c>
      <c r="E14" s="1" t="s">
        <v>63</v>
      </c>
      <c r="F14" s="1" t="s">
        <v>63</v>
      </c>
      <c r="L14">
        <v>4</v>
      </c>
      <c r="Q14"/>
      <c r="R14"/>
      <c r="S14"/>
      <c r="T14"/>
      <c r="U14"/>
    </row>
    <row r="15" spans="1:21">
      <c r="B15" s="1" t="s">
        <v>64</v>
      </c>
      <c r="C15" s="1" t="s">
        <v>64</v>
      </c>
      <c r="E15" s="1" t="s">
        <v>64</v>
      </c>
      <c r="F15" s="1" t="s">
        <v>64</v>
      </c>
      <c r="L15">
        <v>3</v>
      </c>
      <c r="Q15"/>
      <c r="R15"/>
      <c r="S15"/>
      <c r="T15"/>
      <c r="U15"/>
    </row>
    <row r="16" spans="1:21">
      <c r="B16" s="1" t="s">
        <v>65</v>
      </c>
      <c r="C16" s="1" t="s">
        <v>65</v>
      </c>
      <c r="E16" s="1" t="s">
        <v>65</v>
      </c>
      <c r="F16" s="1" t="s">
        <v>65</v>
      </c>
      <c r="L16">
        <v>2</v>
      </c>
    </row>
    <row r="17" spans="2:12">
      <c r="B17" s="1" t="s">
        <v>66</v>
      </c>
      <c r="C17" s="1" t="s">
        <v>66</v>
      </c>
      <c r="E17" s="1" t="s">
        <v>66</v>
      </c>
      <c r="F17" s="1" t="s">
        <v>66</v>
      </c>
      <c r="L17">
        <v>1</v>
      </c>
    </row>
    <row r="18" spans="2:12">
      <c r="B18" s="1" t="s">
        <v>67</v>
      </c>
      <c r="C18" s="1" t="s">
        <v>67</v>
      </c>
      <c r="E18" s="1" t="s">
        <v>67</v>
      </c>
      <c r="F18" s="1" t="s">
        <v>67</v>
      </c>
    </row>
    <row r="19" spans="2:12">
      <c r="B19" s="1" t="s">
        <v>68</v>
      </c>
      <c r="C19" s="1" t="s">
        <v>68</v>
      </c>
      <c r="E19" s="1" t="s">
        <v>68</v>
      </c>
      <c r="F19" s="1" t="s">
        <v>68</v>
      </c>
    </row>
    <row r="20" spans="2:12">
      <c r="B20" s="1" t="s">
        <v>69</v>
      </c>
      <c r="C20" s="1" t="s">
        <v>69</v>
      </c>
      <c r="E20" s="1" t="s">
        <v>69</v>
      </c>
      <c r="F20" s="1" t="s">
        <v>69</v>
      </c>
    </row>
    <row r="21" spans="2:12">
      <c r="B21" s="1" t="s">
        <v>70</v>
      </c>
      <c r="C21" s="1" t="s">
        <v>70</v>
      </c>
      <c r="E21" s="1" t="s">
        <v>70</v>
      </c>
      <c r="F21" s="1" t="s">
        <v>70</v>
      </c>
    </row>
    <row r="22" spans="2:12">
      <c r="B22" s="1" t="s">
        <v>71</v>
      </c>
      <c r="C22" s="1" t="s">
        <v>71</v>
      </c>
      <c r="E22" s="1" t="s">
        <v>71</v>
      </c>
      <c r="F22" s="1" t="s">
        <v>71</v>
      </c>
    </row>
    <row r="23" spans="2:12">
      <c r="B23" s="1" t="s">
        <v>72</v>
      </c>
      <c r="C23" s="1" t="s">
        <v>72</v>
      </c>
      <c r="E23" s="1" t="s">
        <v>72</v>
      </c>
      <c r="F23" s="1" t="s">
        <v>72</v>
      </c>
    </row>
    <row r="24" spans="2:12">
      <c r="B24" s="1" t="s">
        <v>73</v>
      </c>
      <c r="C24" s="1" t="s">
        <v>73</v>
      </c>
      <c r="E24" s="1" t="s">
        <v>73</v>
      </c>
      <c r="F24" s="1" t="s">
        <v>73</v>
      </c>
    </row>
    <row r="25" spans="2:12">
      <c r="B25" s="1" t="s">
        <v>74</v>
      </c>
      <c r="C25" s="1" t="s">
        <v>74</v>
      </c>
      <c r="E25" s="1" t="s">
        <v>74</v>
      </c>
      <c r="F25" s="1" t="s">
        <v>74</v>
      </c>
    </row>
    <row r="26" spans="2:12">
      <c r="B26" s="1" t="s">
        <v>75</v>
      </c>
      <c r="C26" s="1" t="s">
        <v>75</v>
      </c>
      <c r="E26" s="1" t="s">
        <v>75</v>
      </c>
      <c r="F26" s="1" t="s">
        <v>75</v>
      </c>
    </row>
    <row r="27" spans="2:12">
      <c r="B27" s="1" t="s">
        <v>76</v>
      </c>
      <c r="C27" s="1" t="s">
        <v>76</v>
      </c>
      <c r="E27" s="1" t="s">
        <v>76</v>
      </c>
      <c r="F27" s="1" t="s">
        <v>76</v>
      </c>
    </row>
    <row r="28" spans="2:12">
      <c r="B28" s="1" t="s">
        <v>77</v>
      </c>
      <c r="C28" s="1" t="s">
        <v>77</v>
      </c>
      <c r="E28" s="1" t="s">
        <v>77</v>
      </c>
      <c r="F28" s="1" t="s">
        <v>77</v>
      </c>
    </row>
    <row r="29" spans="2:12">
      <c r="B29" s="1" t="s">
        <v>78</v>
      </c>
      <c r="C29" s="1" t="s">
        <v>78</v>
      </c>
      <c r="E29" s="1" t="s">
        <v>78</v>
      </c>
      <c r="F29" s="1" t="s">
        <v>78</v>
      </c>
    </row>
    <row r="30" spans="2:12">
      <c r="B30" s="1" t="s">
        <v>79</v>
      </c>
      <c r="C30" s="1" t="s">
        <v>79</v>
      </c>
      <c r="E30" s="1" t="s">
        <v>79</v>
      </c>
      <c r="F30" s="1" t="s">
        <v>79</v>
      </c>
    </row>
    <row r="31" spans="2:12">
      <c r="B31" s="1" t="s">
        <v>80</v>
      </c>
      <c r="C31" s="1" t="s">
        <v>80</v>
      </c>
      <c r="E31" s="1" t="s">
        <v>80</v>
      </c>
      <c r="F31" s="1" t="s">
        <v>80</v>
      </c>
    </row>
    <row r="32" spans="2:12">
      <c r="B32" s="1" t="s">
        <v>81</v>
      </c>
      <c r="C32" s="1" t="s">
        <v>81</v>
      </c>
      <c r="E32" s="1" t="s">
        <v>81</v>
      </c>
      <c r="F32" s="1" t="s">
        <v>81</v>
      </c>
    </row>
    <row r="33" spans="2:6">
      <c r="B33" s="1" t="s">
        <v>82</v>
      </c>
      <c r="C33" s="1" t="s">
        <v>82</v>
      </c>
      <c r="F33" s="1" t="s">
        <v>82</v>
      </c>
    </row>
    <row r="34" spans="2:6">
      <c r="B34" s="1" t="s">
        <v>83</v>
      </c>
      <c r="C34" s="1" t="s">
        <v>83</v>
      </c>
      <c r="F34" s="1" t="s">
        <v>83</v>
      </c>
    </row>
    <row r="35" spans="2:6">
      <c r="B35" s="1" t="s">
        <v>84</v>
      </c>
      <c r="C35" s="1" t="s">
        <v>84</v>
      </c>
      <c r="F35" s="1" t="s">
        <v>84</v>
      </c>
    </row>
    <row r="36" spans="2:6">
      <c r="B36" s="1" t="s">
        <v>85</v>
      </c>
      <c r="C36" s="1" t="s">
        <v>85</v>
      </c>
      <c r="F36" s="1" t="s">
        <v>85</v>
      </c>
    </row>
    <row r="37" spans="2:6">
      <c r="B37" s="1" t="s">
        <v>86</v>
      </c>
      <c r="C37" s="1" t="s">
        <v>86</v>
      </c>
      <c r="F37" s="1" t="s">
        <v>86</v>
      </c>
    </row>
    <row r="38" spans="2:6">
      <c r="B38" s="1" t="s">
        <v>87</v>
      </c>
      <c r="C38" s="1" t="s">
        <v>87</v>
      </c>
      <c r="F38" s="1" t="s">
        <v>87</v>
      </c>
    </row>
    <row r="39" spans="2:6">
      <c r="B39" s="1" t="s">
        <v>88</v>
      </c>
      <c r="C39" s="1" t="s">
        <v>88</v>
      </c>
      <c r="F39" s="1" t="s">
        <v>88</v>
      </c>
    </row>
    <row r="40" spans="2:6">
      <c r="B40" s="1" t="s">
        <v>89</v>
      </c>
      <c r="C40" s="1" t="s">
        <v>89</v>
      </c>
      <c r="F40" s="1" t="s">
        <v>89</v>
      </c>
    </row>
    <row r="41" spans="2:6">
      <c r="B41" s="1" t="s">
        <v>90</v>
      </c>
      <c r="C41" s="1" t="s">
        <v>90</v>
      </c>
      <c r="F41" s="1" t="s">
        <v>90</v>
      </c>
    </row>
    <row r="42" spans="2:6">
      <c r="C42" s="1" t="s">
        <v>91</v>
      </c>
      <c r="F42" s="1" t="s">
        <v>91</v>
      </c>
    </row>
    <row r="43" spans="2:6">
      <c r="C43" s="1" t="s">
        <v>92</v>
      </c>
      <c r="F43" s="1" t="s">
        <v>92</v>
      </c>
    </row>
    <row r="44" spans="2:6">
      <c r="C44" s="1" t="s">
        <v>93</v>
      </c>
      <c r="F44" s="1" t="s">
        <v>93</v>
      </c>
    </row>
    <row r="45" spans="2:6">
      <c r="C45" s="1" t="s">
        <v>94</v>
      </c>
      <c r="F45" s="1" t="s">
        <v>94</v>
      </c>
    </row>
    <row r="46" spans="2:6">
      <c r="C46" s="1" t="s">
        <v>95</v>
      </c>
      <c r="F46" s="1" t="s">
        <v>95</v>
      </c>
    </row>
    <row r="47" spans="2:6">
      <c r="C47" s="1" t="s">
        <v>96</v>
      </c>
      <c r="F47" s="1" t="s">
        <v>96</v>
      </c>
    </row>
    <row r="48" spans="2:6">
      <c r="C48" s="1" t="s">
        <v>97</v>
      </c>
      <c r="F48" s="1" t="s">
        <v>97</v>
      </c>
    </row>
    <row r="49" spans="3:6">
      <c r="C49" s="1" t="s">
        <v>98</v>
      </c>
      <c r="F49" s="1" t="s">
        <v>98</v>
      </c>
    </row>
    <row r="50" spans="3:6">
      <c r="C50" s="1" t="s">
        <v>99</v>
      </c>
      <c r="F50" s="1" t="s">
        <v>99</v>
      </c>
    </row>
    <row r="51" spans="3:6">
      <c r="C51" s="1" t="s">
        <v>100</v>
      </c>
      <c r="F51" s="1" t="s">
        <v>100</v>
      </c>
    </row>
    <row r="52" spans="3:6">
      <c r="C52" s="1" t="s">
        <v>101</v>
      </c>
      <c r="F52" s="1" t="s">
        <v>101</v>
      </c>
    </row>
    <row r="53" spans="3:6">
      <c r="C53" s="1" t="s">
        <v>102</v>
      </c>
      <c r="F53" s="1" t="s">
        <v>102</v>
      </c>
    </row>
    <row r="54" spans="3:6">
      <c r="C54" s="1" t="s">
        <v>103</v>
      </c>
      <c r="F54" s="1" t="s">
        <v>103</v>
      </c>
    </row>
    <row r="55" spans="3:6">
      <c r="C55" s="1" t="s">
        <v>104</v>
      </c>
      <c r="F55" s="1" t="s">
        <v>104</v>
      </c>
    </row>
    <row r="56" spans="3:6">
      <c r="C56" s="1" t="s">
        <v>105</v>
      </c>
      <c r="F56" s="1" t="s">
        <v>105</v>
      </c>
    </row>
    <row r="57" spans="3:6">
      <c r="C57" s="1" t="s">
        <v>106</v>
      </c>
      <c r="F57" s="1" t="s">
        <v>106</v>
      </c>
    </row>
    <row r="58" spans="3:6">
      <c r="C58" s="1" t="s">
        <v>107</v>
      </c>
      <c r="F58" s="1" t="s">
        <v>107</v>
      </c>
    </row>
    <row r="59" spans="3:6">
      <c r="C59" s="1" t="s">
        <v>108</v>
      </c>
      <c r="F59" s="1" t="s">
        <v>108</v>
      </c>
    </row>
    <row r="60" spans="3:6">
      <c r="C60" s="1" t="s">
        <v>109</v>
      </c>
      <c r="F60" s="1" t="s">
        <v>109</v>
      </c>
    </row>
    <row r="61" spans="3:6">
      <c r="F61" s="1" t="s">
        <v>110</v>
      </c>
    </row>
    <row r="62" spans="3:6">
      <c r="F62" s="1" t="s">
        <v>111</v>
      </c>
    </row>
    <row r="63" spans="3:6">
      <c r="F63" s="1" t="s">
        <v>112</v>
      </c>
    </row>
    <row r="64" spans="3:6">
      <c r="F64" s="1" t="s">
        <v>113</v>
      </c>
    </row>
    <row r="65" spans="6:6">
      <c r="F65" s="1" t="s">
        <v>114</v>
      </c>
    </row>
    <row r="66" spans="6:6">
      <c r="F66" s="1" t="s">
        <v>115</v>
      </c>
    </row>
    <row r="67" spans="6:6">
      <c r="F67" s="1" t="s">
        <v>116</v>
      </c>
    </row>
    <row r="68" spans="6:6">
      <c r="F68" s="1" t="s">
        <v>117</v>
      </c>
    </row>
    <row r="69" spans="6:6">
      <c r="F69" s="1" t="s">
        <v>118</v>
      </c>
    </row>
    <row r="70" spans="6:6">
      <c r="F70" s="1" t="s">
        <v>119</v>
      </c>
    </row>
    <row r="71" spans="6:6">
      <c r="F71" s="1" t="s">
        <v>120</v>
      </c>
    </row>
    <row r="72" spans="6:6">
      <c r="F72" s="1" t="s">
        <v>121</v>
      </c>
    </row>
    <row r="73" spans="6:6">
      <c r="F73" s="1" t="s">
        <v>122</v>
      </c>
    </row>
    <row r="74" spans="6:6">
      <c r="F74" s="1" t="s">
        <v>123</v>
      </c>
    </row>
    <row r="75" spans="6:6">
      <c r="F75" s="1" t="s">
        <v>124</v>
      </c>
    </row>
    <row r="76" spans="6:6">
      <c r="F76" s="1" t="s">
        <v>125</v>
      </c>
    </row>
    <row r="77" spans="6:6">
      <c r="F77" s="1" t="s">
        <v>126</v>
      </c>
    </row>
    <row r="78" spans="6:6">
      <c r="F78" s="1" t="s">
        <v>127</v>
      </c>
    </row>
    <row r="79" spans="6:6">
      <c r="F79" s="1" t="s">
        <v>128</v>
      </c>
    </row>
    <row r="80" spans="6:6">
      <c r="F80" s="1" t="s">
        <v>129</v>
      </c>
    </row>
    <row r="81" spans="6:6">
      <c r="F81" s="1" t="s">
        <v>130</v>
      </c>
    </row>
    <row r="82" spans="6:6">
      <c r="F82" s="1" t="s">
        <v>131</v>
      </c>
    </row>
    <row r="83" spans="6:6">
      <c r="F83" s="1" t="s">
        <v>132</v>
      </c>
    </row>
    <row r="84" spans="6:6">
      <c r="F84" s="1" t="s">
        <v>133</v>
      </c>
    </row>
    <row r="85" spans="6:6">
      <c r="F85" s="1" t="s">
        <v>134</v>
      </c>
    </row>
    <row r="86" spans="6:6">
      <c r="F86" s="1" t="s">
        <v>135</v>
      </c>
    </row>
    <row r="87" spans="6:6">
      <c r="F87" s="1" t="s">
        <v>136</v>
      </c>
    </row>
    <row r="88" spans="6:6">
      <c r="F88" s="1" t="s">
        <v>137</v>
      </c>
    </row>
    <row r="89" spans="6:6">
      <c r="F89" s="1" t="s">
        <v>138</v>
      </c>
    </row>
    <row r="90" spans="6:6">
      <c r="F90" s="1" t="s">
        <v>139</v>
      </c>
    </row>
    <row r="91" spans="6:6">
      <c r="F91" s="1" t="s">
        <v>140</v>
      </c>
    </row>
    <row r="92" spans="6:6">
      <c r="F92" s="1" t="s">
        <v>141</v>
      </c>
    </row>
    <row r="93" spans="6:6">
      <c r="F93" s="1" t="s">
        <v>142</v>
      </c>
    </row>
    <row r="94" spans="6:6">
      <c r="F94" s="1" t="s">
        <v>143</v>
      </c>
    </row>
    <row r="95" spans="6:6">
      <c r="F95" s="1" t="s">
        <v>144</v>
      </c>
    </row>
    <row r="96" spans="6:6">
      <c r="F96" s="1" t="s">
        <v>145</v>
      </c>
    </row>
    <row r="97" spans="6:6">
      <c r="F97" s="1" t="s">
        <v>146</v>
      </c>
    </row>
    <row r="98" spans="6:6">
      <c r="F98" s="1" t="s">
        <v>147</v>
      </c>
    </row>
    <row r="99" spans="6:6">
      <c r="F99" s="1" t="s">
        <v>148</v>
      </c>
    </row>
    <row r="100" spans="6:6">
      <c r="F100" s="1" t="s">
        <v>149</v>
      </c>
    </row>
  </sheetData>
  <sheetProtection formatCells="0" formatColumns="0" formatRows="0" insertColumns="0" insertRows="0" insertHyperlinks="0" deleteColumns="0" deleteRows="0" sort="0" autoFilter="0" pivotTables="0"/>
  <phoneticPr fontId="3"/>
  <pageMargins left="0.75" right="0.75" top="1" bottom="1" header="0.51200000000000001" footer="0.51200000000000001"/>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29</vt:i4>
      </vt:variant>
    </vt:vector>
  </HeadingPairs>
  <TitlesOfParts>
    <vt:vector size="37" baseType="lpstr">
      <vt:lpstr>必ずご一読ください（記入例）</vt:lpstr>
      <vt:lpstr>エントリー表</vt:lpstr>
      <vt:lpstr>リレー申込書</vt:lpstr>
      <vt:lpstr>申込数内訳一覧表</vt:lpstr>
      <vt:lpstr>※以降のシートは集計用</vt:lpstr>
      <vt:lpstr>リザルト用</vt:lpstr>
      <vt:lpstr>学校</vt:lpstr>
      <vt:lpstr>分</vt:lpstr>
      <vt:lpstr>エントリー表!Print_Area</vt:lpstr>
      <vt:lpstr>エントリー表!Print_Titles</vt:lpstr>
      <vt:lpstr>エラー範囲</vt:lpstr>
      <vt:lpstr>バタフライ</vt:lpstr>
      <vt:lpstr>基準日</vt:lpstr>
      <vt:lpstr>距離</vt:lpstr>
      <vt:lpstr>リレー申込書!月</vt:lpstr>
      <vt:lpstr>個人メドレー</vt:lpstr>
      <vt:lpstr>自由形</vt:lpstr>
      <vt:lpstr>種目</vt:lpstr>
      <vt:lpstr>種目テーブル</vt:lpstr>
      <vt:lpstr>所属カナ</vt:lpstr>
      <vt:lpstr>所属名</vt:lpstr>
      <vt:lpstr>性別</vt:lpstr>
      <vt:lpstr>性別テーブル</vt:lpstr>
      <vt:lpstr>大会日</vt:lpstr>
      <vt:lpstr>大会名</vt:lpstr>
      <vt:lpstr>リレー申込書!日</vt:lpstr>
      <vt:lpstr>日</vt:lpstr>
      <vt:lpstr>年齢テーブル</vt:lpstr>
      <vt:lpstr>年齢区分</vt:lpstr>
      <vt:lpstr>背泳ぎ</vt:lpstr>
      <vt:lpstr>リレー申込書!秒</vt:lpstr>
      <vt:lpstr>秒</vt:lpstr>
      <vt:lpstr>リレー申込書!秒２</vt:lpstr>
      <vt:lpstr>秒２</vt:lpstr>
      <vt:lpstr>リレー申込書!分</vt:lpstr>
      <vt:lpstr>分</vt:lpstr>
      <vt:lpstr>平泳ぎ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水戸市立笠原中学校</dc:creator>
  <cp:lastModifiedBy>勝美 寺門</cp:lastModifiedBy>
  <cp:lastPrinted>2023-05-12T13:15:45Z</cp:lastPrinted>
  <dcterms:created xsi:type="dcterms:W3CDTF">2003-07-02T13:01:20Z</dcterms:created>
  <dcterms:modified xsi:type="dcterms:W3CDTF">2024-05-14T23:25:51Z</dcterms:modified>
</cp:coreProperties>
</file>